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showInkAnnotation="0"/>
  <mc:AlternateContent xmlns:mc="http://schemas.openxmlformats.org/markup-compatibility/2006">
    <mc:Choice Requires="x15">
      <x15ac:absPath xmlns:x15ac="http://schemas.microsoft.com/office/spreadsheetml/2010/11/ac" url="C:\Users\cristobal.mahecha\Downloads\"/>
    </mc:Choice>
  </mc:AlternateContent>
  <xr:revisionPtr revIDLastSave="0" documentId="13_ncr:1_{A50F060A-C104-4C65-9854-107EDA9B79AD}" xr6:coauthVersionLast="47" xr6:coauthVersionMax="47" xr10:uidLastSave="{00000000-0000-0000-0000-000000000000}"/>
  <bookViews>
    <workbookView xWindow="-120" yWindow="-120" windowWidth="29040" windowHeight="15720" tabRatio="740" xr2:uid="{00000000-000D-0000-FFFF-FFFF00000000}"/>
  </bookViews>
  <sheets>
    <sheet name="Portada" sheetId="29" r:id="rId1"/>
    <sheet name="Antes de Empezar" sheetId="32" r:id="rId2"/>
    <sheet name="Instrucciones" sheetId="31" r:id="rId3"/>
    <sheet name="Determinación riesgos" sheetId="30" r:id="rId4"/>
    <sheet name="Valoración riesgos" sheetId="12" r:id="rId5"/>
    <sheet name="Evaluación de Riesgos" sheetId="13" r:id="rId6"/>
    <sheet name="Listados" sheetId="33" state="hidden" r:id="rId7"/>
    <sheet name="Prioridad" sheetId="15" state="hidden" r:id="rId8"/>
  </sheets>
  <externalReferences>
    <externalReference r:id="rId9"/>
  </externalReferences>
  <definedNames>
    <definedName name="afecta">#REF!</definedName>
    <definedName name="afectacion">#REF!</definedName>
    <definedName name="clase">#REF!</definedName>
    <definedName name="Entidades">Tabla1[NOMBRE ENTIDAD]</definedName>
    <definedName name="fuente">#REF!</definedName>
    <definedName name="Impac">Tabla4[Impacto]</definedName>
    <definedName name="Impacto">Tabla4[Impacto]</definedName>
    <definedName name="Impactocualitat" localSheetId="1">'[1]Soporte Calificación'!#REF!</definedName>
    <definedName name="Impactocualitat" localSheetId="3">'[1]Soporte Calificación'!#REF!</definedName>
    <definedName name="Impactocualitat" localSheetId="0">'[1]Soporte Calificación'!#REF!</definedName>
    <definedName name="Impactocualitat" localSheetId="7">'[1]Soporte Calificación'!#REF!</definedName>
    <definedName name="Impactocualitat">'[1]Soporte Calificación'!#REF!</definedName>
    <definedName name="Impactocualitativo" localSheetId="1">'[1]Soporte Calificación'!#REF!</definedName>
    <definedName name="Impactocualitativo" localSheetId="3">'[1]Soporte Calificación'!#REF!</definedName>
    <definedName name="Impactocualitativo" localSheetId="0">'[1]Soporte Calificación'!#REF!</definedName>
    <definedName name="Impactocualitativo" localSheetId="7">'[1]Soporte Calificación'!#REF!</definedName>
    <definedName name="Impactocualitativo">'[1]Soporte Calificación'!#REF!</definedName>
    <definedName name="Impactocuantita" localSheetId="1">'[1]Soporte Calificación'!#REF!</definedName>
    <definedName name="Impactocuantita" localSheetId="3">'[1]Soporte Calificación'!#REF!</definedName>
    <definedName name="Impactocuantita" localSheetId="0">'[1]Soporte Calificación'!#REF!</definedName>
    <definedName name="Impactocuantita" localSheetId="7">'[1]Soporte Calificación'!#REF!</definedName>
    <definedName name="Impactocuantita">'[1]Soporte Calificación'!#REF!</definedName>
    <definedName name="Impactocuantitativo" localSheetId="1">'[1]Soporte Calificación'!#REF!</definedName>
    <definedName name="Impactocuantitativo" localSheetId="3">'[1]Soporte Calificación'!#REF!</definedName>
    <definedName name="Impactocuantitativo" localSheetId="0">'[1]Soporte Calificación'!#REF!</definedName>
    <definedName name="Impactocuantitativo" localSheetId="7">'[1]Soporte Calificación'!#REF!</definedName>
    <definedName name="Impactocuantitativo">'[1]Soporte Calificación'!#REF!</definedName>
    <definedName name="periodicidad">#REF!</definedName>
    <definedName name="Proba">Tabla2[Probabilidad]</definedName>
    <definedName name="Probabilidad" localSheetId="1">'[1]Soporte Calificación'!$F$65498:$F$65507</definedName>
    <definedName name="Probabilidad" localSheetId="3">'[1]Soporte Calificación'!$F$65498:$F$65507</definedName>
    <definedName name="Probabilidad" localSheetId="0">'[1]Soporte Calificación'!$F$65498:$F$65507</definedName>
    <definedName name="Probabilidad">Tabla2[Probabilidad]</definedName>
    <definedName name="Riesgo1">Tabla3[Riesgo 1]</definedName>
    <definedName name="Riesgo2">Tabla5[Riesgo 2]</definedName>
    <definedName name="Riesgo3">Tabla6[Riesgo 3]</definedName>
    <definedName name="Riesgo4">Tabla7[Riesgo 4]</definedName>
    <definedName name="Riesgo5">Tabla8[Riesgo 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4" i="13" l="1"/>
  <c r="D24" i="15"/>
  <c r="P51" i="30"/>
  <c r="F24" i="15" s="1"/>
  <c r="O51" i="30"/>
  <c r="E24" i="15" s="1"/>
  <c r="L51" i="30"/>
  <c r="M51" i="30" s="1"/>
  <c r="J51" i="30" s="1"/>
  <c r="G24" i="15" s="1"/>
  <c r="H24" i="15" s="1"/>
  <c r="Q24" i="13" s="1"/>
  <c r="R24" i="13" s="1"/>
  <c r="D19" i="15"/>
  <c r="P19" i="13" s="1"/>
  <c r="L46" i="30"/>
  <c r="M46" i="30" s="1"/>
  <c r="J46" i="30" s="1"/>
  <c r="G19" i="15" s="1"/>
  <c r="H19" i="15" s="1"/>
  <c r="Q19" i="13" s="1"/>
  <c r="P46" i="30"/>
  <c r="F19" i="15" s="1"/>
  <c r="O46" i="30"/>
  <c r="D16" i="15"/>
  <c r="P16" i="13" s="1"/>
  <c r="L43" i="30"/>
  <c r="M43" i="30" s="1"/>
  <c r="J43" i="30" s="1"/>
  <c r="G16" i="15" s="1"/>
  <c r="H16" i="15" s="1"/>
  <c r="Q16" i="13" s="1"/>
  <c r="P43" i="30"/>
  <c r="F16" i="15" s="1"/>
  <c r="O43" i="30"/>
  <c r="O44" i="30"/>
  <c r="O45" i="30"/>
  <c r="O47" i="30"/>
  <c r="O48" i="30"/>
  <c r="O49" i="30"/>
  <c r="O50" i="30"/>
  <c r="O52" i="30"/>
  <c r="O53" i="30"/>
  <c r="O54" i="30"/>
  <c r="O42" i="30"/>
  <c r="AD36" i="12" l="1"/>
  <c r="Y36" i="12"/>
  <c r="O36" i="12"/>
  <c r="T36" i="12"/>
  <c r="Y31" i="12"/>
  <c r="AD31" i="12"/>
  <c r="O31" i="12"/>
  <c r="T31" i="12"/>
  <c r="J31" i="12"/>
  <c r="Y26" i="12"/>
  <c r="AD26" i="12"/>
  <c r="J26" i="12"/>
  <c r="N26" i="12"/>
  <c r="S26" i="12"/>
  <c r="O26" i="12"/>
  <c r="T26" i="12"/>
  <c r="Y21" i="12"/>
  <c r="AD21" i="12"/>
  <c r="Q46" i="30"/>
  <c r="J16" i="12"/>
  <c r="O21" i="12"/>
  <c r="T21" i="12"/>
  <c r="AD16" i="12"/>
  <c r="J21" i="12"/>
  <c r="O16" i="12"/>
  <c r="T16" i="12"/>
  <c r="Y16" i="12"/>
  <c r="Q43" i="30"/>
  <c r="J36" i="12"/>
  <c r="Q51" i="30"/>
  <c r="E19" i="15"/>
  <c r="X31" i="12" s="1"/>
  <c r="E16" i="15"/>
  <c r="H31" i="12" s="1"/>
  <c r="P44" i="30"/>
  <c r="P45" i="30"/>
  <c r="P47" i="30"/>
  <c r="P48" i="30"/>
  <c r="P49" i="30"/>
  <c r="P50" i="30"/>
  <c r="P52" i="30"/>
  <c r="P53" i="30"/>
  <c r="P54" i="30"/>
  <c r="P42" i="30"/>
  <c r="S36" i="12" l="1"/>
  <c r="M36" i="12"/>
  <c r="AC36" i="12"/>
  <c r="X36" i="12"/>
  <c r="AB36" i="12"/>
  <c r="N36" i="12"/>
  <c r="R36" i="12"/>
  <c r="AB21" i="12"/>
  <c r="W36" i="12"/>
  <c r="S31" i="12"/>
  <c r="N31" i="12"/>
  <c r="R31" i="12"/>
  <c r="M31" i="12"/>
  <c r="AC31" i="12"/>
  <c r="R21" i="12"/>
  <c r="M21" i="12"/>
  <c r="AB31" i="12"/>
  <c r="W31" i="12"/>
  <c r="R26" i="12"/>
  <c r="I26" i="12"/>
  <c r="I31" i="12"/>
  <c r="M26" i="12"/>
  <c r="AB26" i="12"/>
  <c r="W26" i="12"/>
  <c r="AC26" i="12"/>
  <c r="X26" i="12"/>
  <c r="S21" i="12"/>
  <c r="N21" i="12"/>
  <c r="AC21" i="12"/>
  <c r="X21" i="12"/>
  <c r="H21" i="12"/>
  <c r="H26" i="12"/>
  <c r="W21" i="12"/>
  <c r="W16" i="12"/>
  <c r="I16" i="12"/>
  <c r="I21" i="12"/>
  <c r="X16" i="12"/>
  <c r="S16" i="12"/>
  <c r="R16" i="12"/>
  <c r="N16" i="12"/>
  <c r="M16" i="12"/>
  <c r="AC16" i="12"/>
  <c r="AB16" i="12"/>
  <c r="H16" i="12"/>
  <c r="I36" i="12"/>
  <c r="H36" i="12"/>
  <c r="D20" i="13"/>
  <c r="L44" i="30" l="1"/>
  <c r="M44" i="30" s="1"/>
  <c r="J44" i="30" s="1"/>
  <c r="G17" i="15" s="1"/>
  <c r="H17" i="15" s="1"/>
  <c r="L45" i="30"/>
  <c r="M45" i="30" s="1"/>
  <c r="J45" i="30" s="1"/>
  <c r="G18" i="15" s="1"/>
  <c r="H18" i="15" s="1"/>
  <c r="L47" i="30"/>
  <c r="M47" i="30" s="1"/>
  <c r="J47" i="30" s="1"/>
  <c r="G20" i="15" s="1"/>
  <c r="H20" i="15" s="1"/>
  <c r="L48" i="30"/>
  <c r="M48" i="30" s="1"/>
  <c r="J48" i="30" s="1"/>
  <c r="G21" i="15" s="1"/>
  <c r="H21" i="15" s="1"/>
  <c r="L49" i="30"/>
  <c r="M49" i="30" s="1"/>
  <c r="J49" i="30" s="1"/>
  <c r="G22" i="15" s="1"/>
  <c r="H22" i="15" s="1"/>
  <c r="L50" i="30"/>
  <c r="M50" i="30" s="1"/>
  <c r="J50" i="30" s="1"/>
  <c r="G23" i="15" s="1"/>
  <c r="H23" i="15" s="1"/>
  <c r="L52" i="30"/>
  <c r="M52" i="30" s="1"/>
  <c r="J52" i="30" s="1"/>
  <c r="G25" i="15" s="1"/>
  <c r="H25" i="15" s="1"/>
  <c r="Q25" i="13" s="1"/>
  <c r="L53" i="30"/>
  <c r="M53" i="30" s="1"/>
  <c r="J53" i="30" s="1"/>
  <c r="G26" i="15" s="1"/>
  <c r="H26" i="15" s="1"/>
  <c r="L54" i="30"/>
  <c r="M54" i="30" s="1"/>
  <c r="J54" i="30" s="1"/>
  <c r="G27" i="15" s="1"/>
  <c r="H27" i="15" s="1"/>
  <c r="L42" i="30"/>
  <c r="M42" i="30" s="1"/>
  <c r="J42" i="30" s="1"/>
  <c r="J14" i="33"/>
  <c r="I14" i="33"/>
  <c r="H14" i="33"/>
  <c r="G14" i="33"/>
  <c r="F14" i="33"/>
  <c r="J13" i="33"/>
  <c r="I13" i="33"/>
  <c r="H13" i="33"/>
  <c r="G13" i="33"/>
  <c r="F13" i="33"/>
  <c r="J12" i="33"/>
  <c r="I12" i="33"/>
  <c r="H12" i="33"/>
  <c r="G12" i="33"/>
  <c r="F12" i="33"/>
  <c r="J11" i="33"/>
  <c r="I11" i="33"/>
  <c r="H11" i="33"/>
  <c r="G11" i="33"/>
  <c r="F11" i="33"/>
  <c r="J10" i="33"/>
  <c r="I10" i="33"/>
  <c r="H10" i="33"/>
  <c r="G10" i="33"/>
  <c r="F10" i="33"/>
  <c r="G15" i="15" l="1"/>
  <c r="H15" i="15" s="1"/>
  <c r="F20" i="13"/>
  <c r="F23" i="13"/>
  <c r="F21" i="13"/>
  <c r="F22" i="13"/>
  <c r="F15" i="15"/>
  <c r="E17" i="15"/>
  <c r="F17" i="15"/>
  <c r="F18" i="15"/>
  <c r="E20" i="15"/>
  <c r="F20" i="15"/>
  <c r="F21" i="15"/>
  <c r="E22" i="15"/>
  <c r="F22" i="15"/>
  <c r="F23" i="15"/>
  <c r="F25" i="15"/>
  <c r="F26" i="15"/>
  <c r="E27" i="15"/>
  <c r="F27" i="15"/>
  <c r="Z14" i="12" l="1"/>
  <c r="Q47" i="30"/>
  <c r="Q45" i="30"/>
  <c r="E18" i="15"/>
  <c r="F24" i="13"/>
  <c r="Q54" i="30"/>
  <c r="Q52" i="30"/>
  <c r="Q44" i="30"/>
  <c r="Q42" i="30"/>
  <c r="Q48" i="30"/>
  <c r="Q50" i="30"/>
  <c r="Q53" i="30"/>
  <c r="Q49" i="30"/>
  <c r="E25" i="15"/>
  <c r="E26" i="15"/>
  <c r="J20" i="12" s="1"/>
  <c r="E23" i="15"/>
  <c r="E15" i="15"/>
  <c r="R23" i="12" s="1"/>
  <c r="E21" i="15"/>
  <c r="E20" i="13" l="1"/>
  <c r="E21" i="13"/>
  <c r="E22" i="13"/>
  <c r="E23" i="13"/>
  <c r="AA37" i="12" l="1"/>
  <c r="V37" i="12"/>
  <c r="L37" i="12"/>
  <c r="G37" i="12"/>
  <c r="F32" i="12"/>
  <c r="F27" i="12"/>
  <c r="F17" i="12"/>
  <c r="F12" i="12"/>
  <c r="D17" i="15" l="1"/>
  <c r="P17" i="13" s="1"/>
  <c r="D18" i="15"/>
  <c r="D20" i="15"/>
  <c r="P20" i="13" s="1"/>
  <c r="D21" i="15"/>
  <c r="P21" i="13" s="1"/>
  <c r="D22" i="15"/>
  <c r="P22" i="13" s="1"/>
  <c r="D23" i="15"/>
  <c r="P23" i="13" s="1"/>
  <c r="D25" i="15"/>
  <c r="P25" i="13" s="1"/>
  <c r="D26" i="15"/>
  <c r="P26" i="13" s="1"/>
  <c r="D27" i="15"/>
  <c r="P27" i="13" s="1"/>
  <c r="D15" i="15"/>
  <c r="P15" i="13" s="1"/>
  <c r="P18" i="13" l="1"/>
  <c r="O33" i="12"/>
  <c r="AE24" i="12"/>
  <c r="AE29" i="12"/>
  <c r="U19" i="12"/>
  <c r="AE34" i="12"/>
  <c r="AD35" i="12"/>
  <c r="AD30" i="12"/>
  <c r="AD25" i="12"/>
  <c r="AB30" i="12"/>
  <c r="AB35" i="12"/>
  <c r="AB25" i="12"/>
  <c r="Y14" i="12"/>
  <c r="AD24" i="12"/>
  <c r="AD29" i="12"/>
  <c r="AD34" i="12"/>
  <c r="X14" i="12"/>
  <c r="AC29" i="12"/>
  <c r="AC34" i="12"/>
  <c r="AC24" i="12"/>
  <c r="Y13" i="12"/>
  <c r="AD33" i="12"/>
  <c r="AD28" i="12"/>
  <c r="AD23" i="12"/>
  <c r="W13" i="12"/>
  <c r="AB33" i="12"/>
  <c r="AB23" i="12"/>
  <c r="AB28" i="12"/>
  <c r="T15" i="12"/>
  <c r="O15" i="12"/>
  <c r="Y15" i="12"/>
  <c r="R15" i="12"/>
  <c r="W15" i="12"/>
  <c r="M15" i="12"/>
  <c r="P14" i="12"/>
  <c r="U14" i="12"/>
  <c r="T14" i="12"/>
  <c r="O14" i="12"/>
  <c r="S14" i="12"/>
  <c r="N14" i="12"/>
  <c r="T13" i="12"/>
  <c r="O13" i="12"/>
  <c r="M13" i="12"/>
  <c r="R13" i="12"/>
  <c r="AB20" i="12"/>
  <c r="AB15" i="12"/>
  <c r="AD14" i="12"/>
  <c r="AD19" i="12"/>
  <c r="AE14" i="12"/>
  <c r="AE19" i="12"/>
  <c r="AC19" i="12"/>
  <c r="AC14" i="12"/>
  <c r="Y25" i="12"/>
  <c r="AD15" i="12"/>
  <c r="AD20" i="12"/>
  <c r="AD18" i="12"/>
  <c r="AD13" i="12"/>
  <c r="AB13" i="12"/>
  <c r="AB18" i="12"/>
  <c r="Z29" i="12"/>
  <c r="K24" i="12"/>
  <c r="Z24" i="12"/>
  <c r="K19" i="12"/>
  <c r="Z19" i="12"/>
  <c r="P29" i="12"/>
  <c r="K14" i="12"/>
  <c r="U34" i="12"/>
  <c r="P19" i="12"/>
  <c r="P24" i="12"/>
  <c r="U29" i="12"/>
  <c r="Z34" i="12"/>
  <c r="K29" i="12"/>
  <c r="U24" i="12"/>
  <c r="K34" i="12"/>
  <c r="P34" i="12"/>
  <c r="J28" i="12"/>
  <c r="J13" i="12"/>
  <c r="Y28" i="12"/>
  <c r="T23" i="12"/>
  <c r="T18" i="12"/>
  <c r="T33" i="12"/>
  <c r="O28" i="12"/>
  <c r="J23" i="12"/>
  <c r="Y23" i="12"/>
  <c r="J33" i="12"/>
  <c r="Y18" i="12"/>
  <c r="O18" i="12"/>
  <c r="Y33" i="12"/>
  <c r="T28" i="12"/>
  <c r="O23" i="12"/>
  <c r="J18" i="12"/>
  <c r="Y29" i="12"/>
  <c r="T24" i="12"/>
  <c r="O19" i="12"/>
  <c r="T34" i="12"/>
  <c r="O29" i="12"/>
  <c r="J24" i="12"/>
  <c r="J34" i="12"/>
  <c r="Y24" i="12"/>
  <c r="T19" i="12"/>
  <c r="Y34" i="12"/>
  <c r="T29" i="12"/>
  <c r="O24" i="12"/>
  <c r="J19" i="12"/>
  <c r="O34" i="12"/>
  <c r="J14" i="12"/>
  <c r="Y19" i="12"/>
  <c r="J29" i="12"/>
  <c r="I19" i="12"/>
  <c r="S34" i="12"/>
  <c r="N29" i="12"/>
  <c r="X24" i="12"/>
  <c r="S19" i="12"/>
  <c r="I34" i="12"/>
  <c r="I14" i="12"/>
  <c r="X34" i="12"/>
  <c r="S29" i="12"/>
  <c r="N24" i="12"/>
  <c r="X19" i="12"/>
  <c r="I29" i="12"/>
  <c r="S24" i="12"/>
  <c r="N19" i="12"/>
  <c r="N34" i="12"/>
  <c r="X29" i="12"/>
  <c r="I24" i="12"/>
  <c r="T35" i="12"/>
  <c r="O30" i="12"/>
  <c r="T20" i="12"/>
  <c r="Y35" i="12"/>
  <c r="J35" i="12"/>
  <c r="T30" i="12"/>
  <c r="O25" i="12"/>
  <c r="Y20" i="12"/>
  <c r="T25" i="12"/>
  <c r="J15" i="12"/>
  <c r="J25" i="12"/>
  <c r="O35" i="12"/>
  <c r="J30" i="12"/>
  <c r="Y30" i="12"/>
  <c r="O20" i="12"/>
  <c r="W20" i="12"/>
  <c r="M25" i="12"/>
  <c r="R30" i="12"/>
  <c r="W35" i="12"/>
  <c r="M20" i="12"/>
  <c r="M35" i="12"/>
  <c r="R25" i="12"/>
  <c r="H25" i="12"/>
  <c r="W30" i="12"/>
  <c r="R20" i="12"/>
  <c r="H15" i="12"/>
  <c r="H35" i="12"/>
  <c r="H30" i="12"/>
  <c r="W25" i="12"/>
  <c r="M30" i="12"/>
  <c r="R35" i="12"/>
  <c r="H20" i="12"/>
  <c r="W28" i="12"/>
  <c r="R28" i="12"/>
  <c r="W23" i="12"/>
  <c r="H28" i="12"/>
  <c r="M28" i="12"/>
  <c r="W33" i="12"/>
  <c r="W18" i="12"/>
  <c r="H23" i="12"/>
  <c r="H18" i="12"/>
  <c r="H13" i="12"/>
  <c r="R18" i="12"/>
  <c r="M33" i="12"/>
  <c r="R33" i="12"/>
  <c r="M23" i="12"/>
  <c r="H33" i="12"/>
  <c r="M18" i="12"/>
  <c r="AC35" i="12" l="1"/>
  <c r="AC25" i="12"/>
  <c r="AC30" i="12"/>
  <c r="W14" i="12"/>
  <c r="AB34" i="12"/>
  <c r="AB29" i="12"/>
  <c r="AB24" i="12"/>
  <c r="X13" i="12"/>
  <c r="AC28" i="12"/>
  <c r="AC33" i="12"/>
  <c r="AC23" i="12"/>
  <c r="S15" i="12"/>
  <c r="X15" i="12"/>
  <c r="N15" i="12"/>
  <c r="R14" i="12"/>
  <c r="M14" i="12"/>
  <c r="N13" i="12"/>
  <c r="S13" i="12"/>
  <c r="AB19" i="12"/>
  <c r="AB14" i="12"/>
  <c r="AC15" i="12"/>
  <c r="AC20" i="12"/>
  <c r="AC13" i="12"/>
  <c r="AC18" i="12"/>
  <c r="R34" i="12"/>
  <c r="H29" i="12"/>
  <c r="W19" i="12"/>
  <c r="R29" i="12"/>
  <c r="H19" i="12"/>
  <c r="H24" i="12"/>
  <c r="W34" i="12"/>
  <c r="M19" i="12"/>
  <c r="R24" i="12"/>
  <c r="W29" i="12"/>
  <c r="M34" i="12"/>
  <c r="W24" i="12"/>
  <c r="R19" i="12"/>
  <c r="H14" i="12"/>
  <c r="H34" i="12"/>
  <c r="M29" i="12"/>
  <c r="M24" i="12"/>
  <c r="X28" i="12"/>
  <c r="S23" i="12"/>
  <c r="N18" i="12"/>
  <c r="I23" i="12"/>
  <c r="X23" i="12"/>
  <c r="S33" i="12"/>
  <c r="N28" i="12"/>
  <c r="I13" i="12"/>
  <c r="S18" i="12"/>
  <c r="I33" i="12"/>
  <c r="X33" i="12"/>
  <c r="S28" i="12"/>
  <c r="N23" i="12"/>
  <c r="I18" i="12"/>
  <c r="X18" i="12"/>
  <c r="I28" i="12"/>
  <c r="N33" i="12"/>
  <c r="S35" i="12"/>
  <c r="N30" i="12"/>
  <c r="S20" i="12"/>
  <c r="I35" i="12"/>
  <c r="I25" i="12"/>
  <c r="I15" i="12"/>
  <c r="X35" i="12"/>
  <c r="X25" i="12"/>
  <c r="S30" i="12"/>
  <c r="N25" i="12"/>
  <c r="X20" i="12"/>
  <c r="I30" i="12"/>
  <c r="N35" i="12"/>
  <c r="X30" i="12"/>
  <c r="S25" i="12"/>
  <c r="N20" i="12"/>
  <c r="I20" i="12"/>
  <c r="Q27" i="13" l="1"/>
  <c r="Q26" i="13" l="1"/>
  <c r="F22" i="12"/>
  <c r="Q37" i="12"/>
  <c r="Q23" i="13" l="1"/>
  <c r="Q22" i="13"/>
  <c r="Q15" i="13" l="1"/>
  <c r="Q17" i="13" l="1"/>
  <c r="D23" i="13"/>
  <c r="D22" i="13"/>
  <c r="D21" i="13"/>
  <c r="R19" i="13" s="1"/>
  <c r="R25" i="13" l="1"/>
  <c r="R16" i="13"/>
  <c r="R17" i="13"/>
  <c r="R27" i="13"/>
  <c r="R26" i="13"/>
  <c r="R23" i="13"/>
  <c r="R22" i="13"/>
  <c r="R15" i="13"/>
  <c r="Q18" i="13"/>
  <c r="R18" i="13" s="1"/>
  <c r="Q21" i="13"/>
  <c r="R21" i="13" s="1"/>
  <c r="Q20" i="13" l="1"/>
  <c r="R20" i="13" s="1"/>
  <c r="E24" i="13" l="1"/>
</calcChain>
</file>

<file path=xl/sharedStrings.xml><?xml version="1.0" encoding="utf-8"?>
<sst xmlns="http://schemas.openxmlformats.org/spreadsheetml/2006/main" count="769" uniqueCount="645">
  <si>
    <t>ID</t>
  </si>
  <si>
    <t>NOMBRE ENTIDAD</t>
  </si>
  <si>
    <t>NOMBRE CORTO</t>
  </si>
  <si>
    <t>Probabilidad</t>
  </si>
  <si>
    <t>Valoración
 Probabilidad</t>
  </si>
  <si>
    <t>Impacto</t>
  </si>
  <si>
    <t>Valoración 
Impacto</t>
  </si>
  <si>
    <t>Riesgo 1</t>
  </si>
  <si>
    <t>Riesgo 2</t>
  </si>
  <si>
    <t>Riesgo 3</t>
  </si>
  <si>
    <t>Riesgo 4</t>
  </si>
  <si>
    <t>Riesgo 5</t>
  </si>
  <si>
    <t>ADMINISTRADORA COLOMBIANA DE PENSIONES - COLPENSIONES</t>
  </si>
  <si>
    <t>COLPENSIONES</t>
  </si>
  <si>
    <t>Muy Baja</t>
  </si>
  <si>
    <t>Leve</t>
  </si>
  <si>
    <t>C1/R1</t>
  </si>
  <si>
    <t>C1/R2</t>
  </si>
  <si>
    <t>C1/R3</t>
  </si>
  <si>
    <t>C1/R4</t>
  </si>
  <si>
    <t>C1/R5</t>
  </si>
  <si>
    <t>ADMINISTRADORA DE LOS RECURSOS DEL SISTEMA GENERAL DE SEGURIDAD SOCIAL EN SALUD - ADRES</t>
  </si>
  <si>
    <t>ADRES</t>
  </si>
  <si>
    <t>Baja</t>
  </si>
  <si>
    <t>Menor</t>
  </si>
  <si>
    <t>C2/R1</t>
  </si>
  <si>
    <t>C2/R2</t>
  </si>
  <si>
    <t>C2/R3</t>
  </si>
  <si>
    <t>C2/R4</t>
  </si>
  <si>
    <t>AGENCIA DE DESARROLLO RURAL - ADR</t>
  </si>
  <si>
    <t>ADR</t>
  </si>
  <si>
    <t>Media</t>
  </si>
  <si>
    <t>Moderado</t>
  </si>
  <si>
    <t>C3/R2</t>
  </si>
  <si>
    <t>C3/R3</t>
  </si>
  <si>
    <t>AGENCIA DE RENOVACIÓN DEL TERRITORIO - ART</t>
  </si>
  <si>
    <t>ART</t>
  </si>
  <si>
    <t>Alta</t>
  </si>
  <si>
    <t>Mayor</t>
  </si>
  <si>
    <t>C4/R3</t>
  </si>
  <si>
    <t>AGENCIA LOGÍSTICA DE LAS FUERZAS MILITARES - ALFM</t>
  </si>
  <si>
    <t>ALFM</t>
  </si>
  <si>
    <t>Muy Alta</t>
  </si>
  <si>
    <t>Catastrófico</t>
  </si>
  <si>
    <t>C5/R3</t>
  </si>
  <si>
    <t>AGENCIA NACIONAL DE CONTRATACIÓN PÚBLICA - COLOMBIA COMPRA EFICIENTE</t>
  </si>
  <si>
    <t>NO APLICA</t>
  </si>
  <si>
    <t>AGENCIA NACIONAL DE DEFENSA JURÍDICA DEL ESTADO - ANDJE</t>
  </si>
  <si>
    <t>ANDJE</t>
  </si>
  <si>
    <t>AGENCIA NACIONAL DE HIDROCARBUROS - ANH</t>
  </si>
  <si>
    <t>ANH</t>
  </si>
  <si>
    <t>AGENCIA NACIONAL DE INFRAESTRUCTURA - ANI</t>
  </si>
  <si>
    <t>ANI</t>
  </si>
  <si>
    <t>AGENCIA NACIONAL DE MINERÍA - ANM</t>
  </si>
  <si>
    <t>ANM</t>
  </si>
  <si>
    <t>AGENCIA NACIONAL DE SEGURIDAD VIAL - ANSV</t>
  </si>
  <si>
    <t>ANSV</t>
  </si>
  <si>
    <t>AGENCIA NACIONAL DE TIERRAS - ANT</t>
  </si>
  <si>
    <t>ANT</t>
  </si>
  <si>
    <t>AGENCIA NACIONAL DEL ESPECTRO - ANE</t>
  </si>
  <si>
    <t>ANE</t>
  </si>
  <si>
    <t>AGENCIA NACIONAL INMOBILIARIA VIRGILIO BARCO VARGAS</t>
  </si>
  <si>
    <t xml:space="preserve">NO APLICA </t>
  </si>
  <si>
    <t>AGENCIA PARA LA REINCORPORACIÓN Y LA NORMALIZACIÓN - ARN</t>
  </si>
  <si>
    <t>ARN</t>
  </si>
  <si>
    <t>AGENCIA PRESIDENCIAL DE COOPERACIÓN INTERNACIONAL DE COLOMBIA - APC</t>
  </si>
  <si>
    <t>APC</t>
  </si>
  <si>
    <t>ARCHIVO GENERAL DE LA NACIÓN - AGN</t>
  </si>
  <si>
    <t>AGN</t>
  </si>
  <si>
    <t>ARTESANÍAS DE COLOMBIA S.A.</t>
  </si>
  <si>
    <t>AUDITORÍA GENERAL DE LA REPÚBLICA - AGR</t>
  </si>
  <si>
    <t>AGR</t>
  </si>
  <si>
    <t>AUTORIDAD NACIONAL DE ACUICULTURA Y PESCA - AUNAP</t>
  </si>
  <si>
    <t>AUNAP</t>
  </si>
  <si>
    <t>AUTORIDAD NACIONAL DE LICENCIAS AMBIENTALES - ANLA</t>
  </si>
  <si>
    <t>ANLA</t>
  </si>
  <si>
    <t>BANCO AGRARIO DE COLOMBIA S.A. - BANAGRARIO</t>
  </si>
  <si>
    <t>BANAGRARIO</t>
  </si>
  <si>
    <t>BANCO DE COMERCIO EXTERIOR DE COLOMBIA S.A. - BANCÓLDEX</t>
  </si>
  <si>
    <t>BANCÓLDEX</t>
  </si>
  <si>
    <t>BANCO DE LA REPÚBLICA - BANREP</t>
  </si>
  <si>
    <t>BANREP</t>
  </si>
  <si>
    <t>CAJA DE COMPENSACIÓN FAMILIAR CAMPESINA -COMCAJA</t>
  </si>
  <si>
    <t>COMCAJA</t>
  </si>
  <si>
    <t>CAJA DE RETIRO DE LAS FUERZAS MILITARES - CREMIL</t>
  </si>
  <si>
    <t>CREMIL</t>
  </si>
  <si>
    <t>CAJA DE SUELDOS DE RETIRO DE LA POLICÍA NACIONAL - CASUR</t>
  </si>
  <si>
    <t>CASUR</t>
  </si>
  <si>
    <t>CAJA PROMOTORA DE VIVIENDA MILITAR Y DE POLICÍA - CAJAHONOR</t>
  </si>
  <si>
    <t>CAJAHONOR</t>
  </si>
  <si>
    <t>CÁMARA DE REPRESENTANTES</t>
  </si>
  <si>
    <t>CANAL REGIONAL DE TELEVISIÓN DEL CARIBE LTDA - TELECARIBE</t>
  </si>
  <si>
    <t>TELECARIBE</t>
  </si>
  <si>
    <t>CANAL REGIONAL DE TELEVISIÓN TEVEANDINA LTDA</t>
  </si>
  <si>
    <t>TV ANDINA</t>
  </si>
  <si>
    <t>CENIT TRANSPORTE Y LOGÍSTICA DE HIDROCARBUROS S.A.S. - CENIT</t>
  </si>
  <si>
    <t>CENIT</t>
  </si>
  <si>
    <t>CENTRALES ELÉCTRICAS DE NARIÑO S.A. E.S.P. - CEDENAR</t>
  </si>
  <si>
    <t>CEDENAR</t>
  </si>
  <si>
    <t>CENTRALES ELÉCTRICAS DEL CAUCA S.A. E.S.P. - CEDELCA</t>
  </si>
  <si>
    <t>CEDELCA</t>
  </si>
  <si>
    <t>CENTRO DERMATOLÓGICO FEDERICO LLERAS ACOSTA E.S.E.</t>
  </si>
  <si>
    <t>CENTRO NACIONAL DE MEMORIA HISTÓRICA</t>
  </si>
  <si>
    <t>CISA - CENTRAL DE INVERSIONES S.A.</t>
  </si>
  <si>
    <t>CISA</t>
  </si>
  <si>
    <t>CLUB MILITAR DE OFICIALES</t>
  </si>
  <si>
    <t>CLUB MILITAR</t>
  </si>
  <si>
    <t>COMISIÓN DE REGULACIÓN DE AGUA POTABLE Y SANEAMIENTO BÁSICO - CRA</t>
  </si>
  <si>
    <t>CRA</t>
  </si>
  <si>
    <t>COMISIÓN DE REGULACIÓN DE COMUNICACIONES - CRC</t>
  </si>
  <si>
    <t>CRC</t>
  </si>
  <si>
    <t>COMISIÓN DE REGULACIÓN DE ENERGÍA Y GAS - CREG</t>
  </si>
  <si>
    <t>CREG</t>
  </si>
  <si>
    <t>COMISIÓN NACIONAL DEL SERVICIO CIVIL - CNSC</t>
  </si>
  <si>
    <t>CNSC</t>
  </si>
  <si>
    <t>COMISIÓN PARA EL ESCLARECIMIENTO DE LA VERDAD, LA CONVIVENCIA Y LA NO REPETICIÓN - CEV</t>
  </si>
  <si>
    <t>CEV</t>
  </si>
  <si>
    <t>COMPUTADORES PARA EDUCAR</t>
  </si>
  <si>
    <t>CONSEJO NACIONAL ELECTORAL - CNE</t>
  </si>
  <si>
    <t>CNE</t>
  </si>
  <si>
    <t>CONSEJO PROFESIONAL NACIONAL DE ARQUITECTURA Y SUS PROFESIONALES AUXILIARES - CPNAA</t>
  </si>
  <si>
    <t>CPNAA</t>
  </si>
  <si>
    <t>CONSEJO PROFESIONAL NACIONAL DE INGENIERÍA - COPNIA</t>
  </si>
  <si>
    <t>COPNIA</t>
  </si>
  <si>
    <t>CONTRALORÍA GENERAL DE LA REPÚBLICA - CGR</t>
  </si>
  <si>
    <t>CGR</t>
  </si>
  <si>
    <t>CORPORACIÓN AUTÓNOMA REGIONAL DE BOYACÁ - CORPOBOYACÁ</t>
  </si>
  <si>
    <t>CORPOBOYACÁ</t>
  </si>
  <si>
    <t>CORPORACIÓN AUTÓNOMA REGIONAL DE CALDAS - CORPOCALDAS</t>
  </si>
  <si>
    <t>CORPOCALDAS</t>
  </si>
  <si>
    <t>CORPORACIÓN AUTÓNOMA REGIONAL DE CHIVOR - CORPOCHIVOR</t>
  </si>
  <si>
    <t>CORPOCHIVOR</t>
  </si>
  <si>
    <t>CORPORACIÓN AUTÓNOMA REGIONAL DE CUNDINAMARCA - CAR</t>
  </si>
  <si>
    <t>CAR</t>
  </si>
  <si>
    <t>CORPORACIÓN AUTÓNOMA REGIONAL DE LA FRONTERA NORORIENTAL - CORPONOR</t>
  </si>
  <si>
    <t>CORPONOR</t>
  </si>
  <si>
    <t>CORPORACIÓN AUTÓNOMA REGIONAL DE LA GUAJIRA - CORPOGUAJIRA</t>
  </si>
  <si>
    <t>CORPOGUAJIRA</t>
  </si>
  <si>
    <t>CORPORACIÓN AUTÓNOMA REGIONAL DE LA ORINOQUIA - CORPORINOQUIA</t>
  </si>
  <si>
    <t>CORPORINOQUIA</t>
  </si>
  <si>
    <t>CORPORACIÓN AUTÓNOMA REGIONAL DE LAS CUENCAS DE LOS RIOS NEGRO Y NARE – CORNARE</t>
  </si>
  <si>
    <t>CORNARE</t>
  </si>
  <si>
    <t>CORPORACIÓN AUTÓNOMA REGIONAL DE LOS VALLES DEL SINÚ Y DEL SAN JORGE - CVS</t>
  </si>
  <si>
    <t>CVS</t>
  </si>
  <si>
    <t>CORPORACIÓN AUTÓNOMA REGIONAL DE NARIÑO - CORPONARIÑO</t>
  </si>
  <si>
    <t>CORPONARIÑO</t>
  </si>
  <si>
    <t>CORPORACIÓN AUTÓNOMA REGIONAL DE RISARALDA - CARDER</t>
  </si>
  <si>
    <t>CARDER</t>
  </si>
  <si>
    <t>CORPORACIÓN AUTÓNOMA REGIONAL DE SANTANDER - CAS</t>
  </si>
  <si>
    <t>CAS</t>
  </si>
  <si>
    <t>CORPORACIÓN AUTÓNOMA REGIONAL DEL ALTO MAGDALENA - CAM</t>
  </si>
  <si>
    <t>CAM</t>
  </si>
  <si>
    <t>CORPORACIÓN AUTÓNOMA REGIONAL DEL ATLÁNTICO - CRA</t>
  </si>
  <si>
    <t>CORPORACIÓN AUTÓNOMA REGIONAL DEL CANAL DEL DIQUE - CARDIQUE</t>
  </si>
  <si>
    <t>CARDIQUE</t>
  </si>
  <si>
    <t>CORPORACIÓN AUTÓNOMA REGIONAL DEL CAUCA - CRC</t>
  </si>
  <si>
    <t>CORPORACIÓN AUTÓNOMA REGIONAL DEL CENTRO DE ANTIOQUIA - CORANTIOQUIA</t>
  </si>
  <si>
    <t>CORANTIOQUIA</t>
  </si>
  <si>
    <t>CORPORACIÓN AUTÓNOMA REGIONAL DEL CESAR - CORPOCESAR</t>
  </si>
  <si>
    <t>CORPOCESAR</t>
  </si>
  <si>
    <t>CORPORACIÓN AUTÓNOMA REGIONAL DEL GUAVIO - CORPOGUAVIO</t>
  </si>
  <si>
    <t>CORPOGUAVIO</t>
  </si>
  <si>
    <t>CORPORACIÓN AUTÓNOMA REGIONAL DEL MAGDALENA - CORPAMAG</t>
  </si>
  <si>
    <t>CORPAMAG</t>
  </si>
  <si>
    <t>CORPORACIÓN AUTÓNOMA REGIONAL DEL QUINDÍO - CRQ</t>
  </si>
  <si>
    <t>CRQ</t>
  </si>
  <si>
    <t>CORPORACIÓN AUTÓNOMA REGIONAL DEL RÍO GRANDE DE LA MAGDALENA - CORMAGDALENA</t>
  </si>
  <si>
    <t>CORMAGDALENA</t>
  </si>
  <si>
    <t>CORPORACIÓN AUTÓNOMA REGIONAL DEL SUCRE - CARSUCRE</t>
  </si>
  <si>
    <t>CARSUCRE</t>
  </si>
  <si>
    <t>CORPORACIÓN AUTÓNOMA REGIONAL DEL SUR DE BOLÍVAR - CSB</t>
  </si>
  <si>
    <t>CARCSB</t>
  </si>
  <si>
    <t>CORPORACIÓN AUTÓNOMA REGIONAL DEL TOLIMA - CORTOLIMA</t>
  </si>
  <si>
    <t>CORTOLIMA</t>
  </si>
  <si>
    <t>CORPORACIÓN AUTÓNOMA REGIONAL DEL VALLE DEL CAUCA - CVC</t>
  </si>
  <si>
    <t>CVC</t>
  </si>
  <si>
    <t>CORPORACIÓN AUTÓNOMA REGIONAL PARA EL DESARROLLO SOSTENIBLE DEL CHOCO - CODECHOCÓ</t>
  </si>
  <si>
    <t>CODECHOCÓ</t>
  </si>
  <si>
    <t>CORPORACIÓN AUTÓNOMA REGIONAL PARA LA DEFENSA DE LA MESETA DE BUCARAMANGA - CDMB</t>
  </si>
  <si>
    <t>CDMB</t>
  </si>
  <si>
    <t>CORPORACIÓN COLOMBIANA DE INVESTIGACIÓN AGROPECUARIA - AGROSAVIA</t>
  </si>
  <si>
    <t>AGROSAVIA</t>
  </si>
  <si>
    <t>CORPORACIÓN DE ALTA TECNOLOGÍA PARA LA DEFENSA - CODALTEC</t>
  </si>
  <si>
    <t>CODALTEC</t>
  </si>
  <si>
    <t>CORPORACIÓN DE CIENCIA Y TECNOLOGÍA PARA EL DESARROLLO DE LA INDUSTRIA NAVAL MARÍTIMA Y FLUVIAL - COTECMAR</t>
  </si>
  <si>
    <t>COTECMAR</t>
  </si>
  <si>
    <t>CORPORACION DE LA INDUSTRIA AERONÁUTICA COLOMBIANA S.A. - CIAC</t>
  </si>
  <si>
    <t>CIAC</t>
  </si>
  <si>
    <t>CORPORACIÓN NACIONAL PARA LA RECONSTRUCCIÓN DE LA CUENCA DEL RÍO PÁEZ Y ZONAS ALEDANAS - NASA KIWE</t>
  </si>
  <si>
    <t>NASA KIWE</t>
  </si>
  <si>
    <t>CORPORACIÓN PARA EL DESARROLLO SOSTENIBLE DE LA MOJANA Y EL SAN JORGE - CORPOMOJANA</t>
  </si>
  <si>
    <t>CORPOMOJANA</t>
  </si>
  <si>
    <t>CORPORACIÓN PARA EL DESARROLLO SOSTENIBLE DEL ARCHIPIÉLAGO DE SAN ANDRÉS PROVIDENCIA Y SANTA CATALINA - CORALINA</t>
  </si>
  <si>
    <t>CORALINA</t>
  </si>
  <si>
    <t>CORPORACIÓN PARA EL DESARROLLO SOSTENIBLE DEL ÁREA DE MANEJO ESPECIAL LA MACARENA - CORMACARENA</t>
  </si>
  <si>
    <t>CORMACARENA</t>
  </si>
  <si>
    <t>CORPORACIÓN PARA EL DESARROLLO SOSTENIBLE DEL NORTE Y ORIENTE AMAZÓNICO - CDA</t>
  </si>
  <si>
    <t>CDA</t>
  </si>
  <si>
    <t>CORPORACIÓN PARA EL DESARROLLO SOSTENIBLE DEL SUR DE LA AMAZONÍA - CORPOAMAZONÍA</t>
  </si>
  <si>
    <t>CORPOAMAZONÍA</t>
  </si>
  <si>
    <t>CORPORACIÓN PARA EL DESARROLLO SOSTENIBLE DEL URABÁ - CORPOURABÁ</t>
  </si>
  <si>
    <t>CORPOURABÁ</t>
  </si>
  <si>
    <t>DEFENSA CIVIL COLOMBIANA</t>
  </si>
  <si>
    <t>DEFENSORÍA DEL PUEBLO</t>
  </si>
  <si>
    <t>DEPARTAMENTO ADMINISTRATIVO DE DIRECCIÓN NACIONAL DE INTELIGENCIA</t>
  </si>
  <si>
    <t>DEPARTAMENTO ADMINISTRATIVO DE LA FUNCIÓN PÚBLICA - DAFP</t>
  </si>
  <si>
    <t>DAFP</t>
  </si>
  <si>
    <t>DEPARTAMENTO ADMINISTRATIVO DE LA PRESIDENCIA DE LA REPÚBLICA - DAPRE</t>
  </si>
  <si>
    <t>DAPRE</t>
  </si>
  <si>
    <t>DEPARTAMENTO ADMINISTRATIVO NACIONAL DE ESTADÍSTICA - DANE</t>
  </si>
  <si>
    <t>DANE</t>
  </si>
  <si>
    <t>DEPARTAMENTO ADMINISTRATIVO PARA LA PROSPERIDAD SOCIAL - DPS</t>
  </si>
  <si>
    <t>DPS</t>
  </si>
  <si>
    <t>DEPARTAMENTO NACIONAL DE PLANEACIÓN - DNP</t>
  </si>
  <si>
    <t>DNP</t>
  </si>
  <si>
    <t>DIRECCIÓN EJECUTIVA DE ADMINISTRACIÓN JUDICIAL - DEAJ</t>
  </si>
  <si>
    <t>DEAJ</t>
  </si>
  <si>
    <t>DIRECCIÓN GENERAL DE LA POLICÍA NACIONAL - PONAL</t>
  </si>
  <si>
    <t>PONAL</t>
  </si>
  <si>
    <t>DIRECCIÓN NACIONAL DE BOMBEROS DE COLOMBIA - DNBC</t>
  </si>
  <si>
    <t>DNBC</t>
  </si>
  <si>
    <t>DIRECCIÓN NACIONAL DE DERECHOS DE AUTOR - DNDA</t>
  </si>
  <si>
    <t>DNDA</t>
  </si>
  <si>
    <t>ELECTRIFICADORA DEL CAQUETÁ S.A. E.S.P - ELECTROCAQUETÁ</t>
  </si>
  <si>
    <t>ELECTROCAQUETÁ</t>
  </si>
  <si>
    <t>ELECTRIFICADORA DEL HUILA S.A. E.S.P. - ELECTROHUILA</t>
  </si>
  <si>
    <t>ELECTROHUILA</t>
  </si>
  <si>
    <t>ELECTRIFICADORA DEL META S.A. E.S.P - EMSA</t>
  </si>
  <si>
    <t>EMSA</t>
  </si>
  <si>
    <t>EMPRESA COLOMBIANA DE PETRÓLEOS - ECOPETROL</t>
  </si>
  <si>
    <t>ECOPETROL</t>
  </si>
  <si>
    <t>EMPRESA COLOMBIANA DE PRODUCTOS VETERINARIOS S.A. - VECOL</t>
  </si>
  <si>
    <t>VECOL</t>
  </si>
  <si>
    <t>EMPRESA DE ENERGÍA DEL ARCHIPIÉLAGO DE SAN ANDRÉS, PROVIDENCIA Y SANTA CATALINA S.A. E.S.P. - EEDAS</t>
  </si>
  <si>
    <t>EEDAS S.A. E.S.P.</t>
  </si>
  <si>
    <t>EMPRESA DISTRIBUIDORA DEL PACIFICO S.A. E.S.P.</t>
  </si>
  <si>
    <t>DISPAC</t>
  </si>
  <si>
    <t>EMPRESA INDUSTRIAL Y COMERCIAL DEL ESTADO ADMINISTRADORA DEL MONOPOLIO RENTÍSTICO DE LOS JUEGOS DE SUERTE Y AZAR - COLJUEGOS</t>
  </si>
  <si>
    <t>COLJUEGOS</t>
  </si>
  <si>
    <t>EMPRESA NACIONAL PROMOTORA DEL DESARROLLO TERRITORIAL - ENTERRITORIO</t>
  </si>
  <si>
    <t>ENTERRITORIO</t>
  </si>
  <si>
    <t>EMPRESA PÚBLICA DE ALCANTARILLADO DE SANTANDER S.A. E.S.P. - EMPAS</t>
  </si>
  <si>
    <t>EMPAS S.A. E.S.P.</t>
  </si>
  <si>
    <t>EMPRESA URRÁ S.A. E.S.P.</t>
  </si>
  <si>
    <t>URRÁ</t>
  </si>
  <si>
    <t>ESCUELA SUPERIOR DE ADMINISTRACIÓN PÚBLICA - ESAP</t>
  </si>
  <si>
    <t>ESAP</t>
  </si>
  <si>
    <t>ESCUELA TECNOLÓGICA INSTITUTO TÉCNICO CENTRAL - ITC</t>
  </si>
  <si>
    <t>ITC</t>
  </si>
  <si>
    <t>ESENTTIA S.A.</t>
  </si>
  <si>
    <t>ESENTTIA</t>
  </si>
  <si>
    <t>ESSENTIA MASTERBATCH LTDA</t>
  </si>
  <si>
    <t>FIDUCIARIA COLOMBIANA DE COMERCIO EXTERIOR S.A. - FIDUCOLDEX</t>
  </si>
  <si>
    <t>FIDUCOLDEX</t>
  </si>
  <si>
    <t>FIDUCIARIA LA PREVISORA S.A. - FIDUPREVISORA</t>
  </si>
  <si>
    <t>FIDUPREVISORA</t>
  </si>
  <si>
    <t>FINANCIERA DE DESARROLLO NACIONAL - FDN</t>
  </si>
  <si>
    <t>FDN</t>
  </si>
  <si>
    <t>FINANCIERA DE DESARROLLO TERRITORIAL S.A. - FINDETER</t>
  </si>
  <si>
    <t>FINDETER</t>
  </si>
  <si>
    <t>FISCALÍA GENERAL DE LA NACIÓN</t>
  </si>
  <si>
    <t>FONDO ADAPTACIÓN</t>
  </si>
  <si>
    <t>FONDO DE BIENESTAR SOCIAL DE LA CONTRALORÍA GENERAL DE LA REPÚBLICA</t>
  </si>
  <si>
    <t>FONDO DE DESARROLLO DE LA EDUCACIÓN SUPERIOR - FODESEP</t>
  </si>
  <si>
    <t>FODESEP</t>
  </si>
  <si>
    <t>FONDO DE GARANTÍAS DE ENTIDADES COOPERATIVAS - FOGACOOP</t>
  </si>
  <si>
    <t>FOGACOOP</t>
  </si>
  <si>
    <t>FONDO DE GARANTÍAS DE INSTITUCIONES FINANCIERAS - FOGAFÍN</t>
  </si>
  <si>
    <t>FOGAFÍN</t>
  </si>
  <si>
    <t>FONDO DE PASIVO SOCIAL DE FERROCARRILES NACIONALES DE COLOMBIA - FPS</t>
  </si>
  <si>
    <t>FPS</t>
  </si>
  <si>
    <t>FONDO DE PREVISIÓN SOCIAL DEL CONGRESO DE LA  REPÚBLICA - FONPRECON</t>
  </si>
  <si>
    <t>FONPRECON</t>
  </si>
  <si>
    <t>FONDO DE TECNOLOGÍAS DE LA INFORMACIÓN Y LAS COMUNICACIONES - FONTIC</t>
  </si>
  <si>
    <t>FONTIC</t>
  </si>
  <si>
    <t>FONDO NACIONAL AMBIENTAL - FONAM</t>
  </si>
  <si>
    <t>FONAM</t>
  </si>
  <si>
    <t>FONDO NACIONAL DE GARANTÍAS S.A. - FNG</t>
  </si>
  <si>
    <t>FNG</t>
  </si>
  <si>
    <t>FONDO NACIONAL DE VIVIENDA - FONVIVIENDA</t>
  </si>
  <si>
    <t>FONVIVIENDA</t>
  </si>
  <si>
    <t>FONDO NACIONAL DEL AHORRO – FNA</t>
  </si>
  <si>
    <t>FNA</t>
  </si>
  <si>
    <t>FONDO PARA EL FINANCIAMIENTO DEL SECTOR AGROPECUARIO - FINAGRO</t>
  </si>
  <si>
    <t>FINAGRO</t>
  </si>
  <si>
    <t>FONDO ROTATORIO DE LA POLICÍA NACIONAL - FORPO</t>
  </si>
  <si>
    <t>FORPO</t>
  </si>
  <si>
    <t>FONDO ROTATORIO DE LA REGISTRADURÍA NACIONAL DEL ESTADO CIVIL</t>
  </si>
  <si>
    <t>FONDO ROTATORIO DEL MINISTERIO DE RELACIONES EXTERIORES</t>
  </si>
  <si>
    <t>FONDO SOCIAL DE VIVIENDA DE LA REGISTRADURÍA NACIONAL DEL ESTADO CIVIL</t>
  </si>
  <si>
    <t>GENERADORA Y COMERCIALIZADORA DEL CARIBE S.A E.S.P. - GECELCA</t>
  </si>
  <si>
    <t>GECELCA</t>
  </si>
  <si>
    <t>GESTION ENERGETICA S.A. E.S.P. - GENSA</t>
  </si>
  <si>
    <t>GENSA</t>
  </si>
  <si>
    <t>HOSPITAL MILITAR CENTRAL</t>
  </si>
  <si>
    <t>IMPRENTA NACIONAL DE COLOMBIA</t>
  </si>
  <si>
    <t>INDUSTRIA MILITAR - INDUMIL</t>
  </si>
  <si>
    <t>INDUMIL</t>
  </si>
  <si>
    <t>INSTITUTO AMAZÓNICO DE INVESTIGACIONES CIENTÍFICAS - SINCHI</t>
  </si>
  <si>
    <t>SINCHI</t>
  </si>
  <si>
    <t>INSTITUTO CARO Y CUERVO</t>
  </si>
  <si>
    <t>INSTITUTO COLOMBIANO AGROPECUARIO - ICA</t>
  </si>
  <si>
    <t>ICA</t>
  </si>
  <si>
    <t>INSTITUTO COLOMBIANO DE ANTROPOLOGÍA E HISTORIA - ICANH</t>
  </si>
  <si>
    <t>ICANH</t>
  </si>
  <si>
    <t>INSTITUTO COLOMBIANO DE BIENESTAR FAMILIAR - ICBF</t>
  </si>
  <si>
    <t>ICBF</t>
  </si>
  <si>
    <t>INSTITUTO COLOMBIANO DE CRÉDITO Y ESTUDIOS TÉCNICOS EN EL EXTERIOR - ICETEX</t>
  </si>
  <si>
    <t xml:space="preserve">ICETEX </t>
  </si>
  <si>
    <t>INSTITUTO COLOMBIANO PARA LA EVALUACIÓN DE LA EDUCACIÓN - ICFES</t>
  </si>
  <si>
    <t>ICFES</t>
  </si>
  <si>
    <t>INSTITUTO DE CASAS FISCALES DEL EJÉRCITO - ICFE</t>
  </si>
  <si>
    <t>ICFE</t>
  </si>
  <si>
    <t>INSTITUTO DE HIDROLOGÍA, METEOROLOGÍA Y ESTUDIOS AMBIENTALES - IDEAM</t>
  </si>
  <si>
    <t>IDEAM</t>
  </si>
  <si>
    <t>INSTITUTO DE INVESTIGACIÓN DE RECURSOS BIOLÓGICOS ALEXANDER VON HUMBOLDT</t>
  </si>
  <si>
    <t>HUMBOLDT</t>
  </si>
  <si>
    <t>INSTITUTO DE INVESTIGACIONES AMBIENTALES DEL PACÍFICO JOHN VON NEUMANN</t>
  </si>
  <si>
    <t>IIAP</t>
  </si>
  <si>
    <t>INSTITUTO DE PLANIFICACIÓN Y PROMOCIÓN DE SOLUCIONES ENERGÉTICAS PARA LAS ZONAS NO INTERCONECTADAS – IPSE</t>
  </si>
  <si>
    <t>IPSE</t>
  </si>
  <si>
    <t>INSTITUTO GEOGRÁFICO AGUSTÍN CODAZZI - IGAC</t>
  </si>
  <si>
    <t>IGAC</t>
  </si>
  <si>
    <t>INSTITUTO NACIONAL DE CANCEROLOGÍA E.S.E. - INC</t>
  </si>
  <si>
    <t>INC</t>
  </si>
  <si>
    <t>INSTITUTO NACIONAL DE FORMACIÓN TÉCNICA PROFESIONAL DE SAN JUAN DEL CESAR - INFOTEP</t>
  </si>
  <si>
    <t>INFOTEP</t>
  </si>
  <si>
    <t>INSTITUTO NACIONAL DE FORMACIÓN TÉCNICA PROFESIONAL DEL DEPARTAMENTO DE SAN ANDRÉS, PROVIDENCIA Y SANTA CATALINA - INFOTEP</t>
  </si>
  <si>
    <t>INFOTEP SAN ANDRÉS</t>
  </si>
  <si>
    <t>INSTITUTO NACIONAL DE MEDICINA LEGAL Y CIENCIAS FORENSES</t>
  </si>
  <si>
    <t>INSTITUTO NACIONAL DE METROLOGÍA - INM</t>
  </si>
  <si>
    <t>INM</t>
  </si>
  <si>
    <t>INSTITUTO NACIONAL DE SALUD - INS</t>
  </si>
  <si>
    <t>INS</t>
  </si>
  <si>
    <t>INSTITUTO NACIONAL DE VÍAS - INVÍAS</t>
  </si>
  <si>
    <t>INVÍAS</t>
  </si>
  <si>
    <t>INSTITUTO NACIONAL DE VIGILANCIA DE MEDICAMENTOS Y ALIMENTOS - INVIMA</t>
  </si>
  <si>
    <t>INVIMA</t>
  </si>
  <si>
    <t>INSTITUTO NACIONAL PARA CIEGOS - INCI</t>
  </si>
  <si>
    <t>INCI</t>
  </si>
  <si>
    <t>INSTITUTO NACIONAL PARA SORDOS - INSOR</t>
  </si>
  <si>
    <t>INSOR</t>
  </si>
  <si>
    <t>INSTITUTO NACIONAL PENITENCIARIO Y CARCELARIO - INPEC</t>
  </si>
  <si>
    <t>INPEC</t>
  </si>
  <si>
    <t>INSTITUTO TÉCNICO NACIONAL DE COMERCIO SIMÓN RODRÍGUEZ - INTENALCO</t>
  </si>
  <si>
    <t>INTENALCO</t>
  </si>
  <si>
    <t>INSTITUTO TOLIMENSE DE FORMACIÓN TÉCNICA PROFESIONAL - ITFIP</t>
  </si>
  <si>
    <t>ITFIP</t>
  </si>
  <si>
    <t>INTERCONEXIÓN ELÉCTRICA S.A. E.S.P - ISA</t>
  </si>
  <si>
    <t>ISA</t>
  </si>
  <si>
    <t>INTERNEXA S.A.</t>
  </si>
  <si>
    <t>ISA INTERCOLOMBIA S.A. E.S.P.</t>
  </si>
  <si>
    <t>INTERCOLOLOMBIA</t>
  </si>
  <si>
    <t>JURISDICCIÓN ESPECIAL PARA LA PAZ - JEP</t>
  </si>
  <si>
    <t>JEP</t>
  </si>
  <si>
    <t>LA PREVISORA S.A. COMPAÑÍA DE SEGUROS</t>
  </si>
  <si>
    <t>PREVISORA</t>
  </si>
  <si>
    <t>MINISTERIO DE AGRICULTURA Y DESARROLLO RURAL - MINAGRICULTURA</t>
  </si>
  <si>
    <t>MINAGRICULTURA</t>
  </si>
  <si>
    <t>MINISTERIO DE AMBIENTE Y DESARROLLO SOSTENIBLE - MINAMBIENTE</t>
  </si>
  <si>
    <t>MINAMBIENTE</t>
  </si>
  <si>
    <t>MINISTERIO DE CIENCIA, TECNOLOGÍA E INNOVACIÓN</t>
  </si>
  <si>
    <t>MINCIENCIAS</t>
  </si>
  <si>
    <t>MINISTERIO DE COMERCIO, INDUSTRIA Y TURISMO - MINCIT</t>
  </si>
  <si>
    <t>MINCIT</t>
  </si>
  <si>
    <t>MINISTERIO DE CULTURA</t>
  </si>
  <si>
    <t>MINCULTURA</t>
  </si>
  <si>
    <t>MINISTERIO DE DEFENSA NACIONAL - MINDEFENSA</t>
  </si>
  <si>
    <t>MINDEFENSA</t>
  </si>
  <si>
    <t>MINISTERIO DE EDUCACIÓN NACIONAL - MEN</t>
  </si>
  <si>
    <t>MEN</t>
  </si>
  <si>
    <t>MINISTERIO DE HACIENDA Y CRÉDITO PÚBLICO - MINHACIENDA</t>
  </si>
  <si>
    <t>MINHACIENDA</t>
  </si>
  <si>
    <t>MINISTERIO DE JUSTICIA Y EL DERECHO - MINJUSTICIA</t>
  </si>
  <si>
    <t>MINJUSTICIA</t>
  </si>
  <si>
    <t>MINISTERIO DE MINAS Y ENERGÍA - MINMINAS</t>
  </si>
  <si>
    <t>MINMINAS</t>
  </si>
  <si>
    <t>MINISTERIO DE RELACIONES EXTERIORES - CANCILLERÍA</t>
  </si>
  <si>
    <t>CANCILLERÍA</t>
  </si>
  <si>
    <t>MINISTERIO DE SALUD Y PROTECCIÓN SOCIAL - MINSALUD</t>
  </si>
  <si>
    <t>MINSALUD</t>
  </si>
  <si>
    <t>MINISTERIO DE TECNOLOGÍAS DE LA INFORMACIÓN Y LAS COMUNICACIONES - MINTIC</t>
  </si>
  <si>
    <t>MINTIC</t>
  </si>
  <si>
    <t>MINISTERIO DE TRABAJO - MINTRABAJO</t>
  </si>
  <si>
    <t>MINTRABAJO</t>
  </si>
  <si>
    <t>MINISTERIO DE TRANSPORTE - MINTRANSPORTE</t>
  </si>
  <si>
    <t>MINTRANSPORTE</t>
  </si>
  <si>
    <t>MINISTERIO DE VIVIENDA, CIUDAD Y TERRITORIO - MINVIVIENDA</t>
  </si>
  <si>
    <t>MINVIVIENDA</t>
  </si>
  <si>
    <t>MINISTERIO DEL DEPORTE</t>
  </si>
  <si>
    <t>MINDEPORTES</t>
  </si>
  <si>
    <t>MINISTERIO DEL INTERIOR Y FONDO PARA LA PARTICIPACIÓN Y EL FORTALECIMIENTO DE LA DEMOCRACIA - MININTERIOR</t>
  </si>
  <si>
    <t>MININTERIOR</t>
  </si>
  <si>
    <t>OLEODUCTO BICENTENARIO DE COLOMBIA S.A.S.</t>
  </si>
  <si>
    <t>OLEODUCTO CENTRAL S.A.- OCENSA</t>
  </si>
  <si>
    <t>OCENSA</t>
  </si>
  <si>
    <t>OLEODUCTO DE COLOMBIA S.A.</t>
  </si>
  <si>
    <t>PARQUES NACIONALES NATURALES DE COLOMBIA</t>
  </si>
  <si>
    <t>POSITIVA COMPAÑÍA DE SEGUROS S.A.</t>
  </si>
  <si>
    <t>POSITIVA</t>
  </si>
  <si>
    <t>PROCURADURÍA GENERAL DE LA NACIÓN - PGN</t>
  </si>
  <si>
    <t>PGN</t>
  </si>
  <si>
    <t>RADIO TELEVISIÓN NACIONAL DE COLOMBIA - RTVC</t>
  </si>
  <si>
    <t>RTVC</t>
  </si>
  <si>
    <t>REFINERÍA DE CARTAGENA S.A.S - REFICAR</t>
  </si>
  <si>
    <t>REFICAR</t>
  </si>
  <si>
    <t xml:space="preserve">REGISTRADURÍA NACIONAL DEL ESTADO CIVIL </t>
  </si>
  <si>
    <t>SANATORIO DE AGUA DE DIOS E.S.E.</t>
  </si>
  <si>
    <t>SANATORIO DE CONTRATACIÓN E.S.E.</t>
  </si>
  <si>
    <t>SENADO DE LA REPÚBLICA</t>
  </si>
  <si>
    <t>SENADO</t>
  </si>
  <si>
    <t>SERVICIO AÉREO A TERRITORIOS NACIONALES - SATENA</t>
  </si>
  <si>
    <t>SATENA</t>
  </si>
  <si>
    <t>SERVICIO GEOLÓGICO COLOMBIANO - SGC</t>
  </si>
  <si>
    <t>SGC</t>
  </si>
  <si>
    <t>SERVICIO NACIONAL DE APRENDIZAJE - SENA</t>
  </si>
  <si>
    <t>SENA</t>
  </si>
  <si>
    <t>SERVICIOS POSTALES NACIONALES S.A. - 4-72</t>
  </si>
  <si>
    <t>4-72</t>
  </si>
  <si>
    <t>SISTEMAS INTELIGENTES EN RED</t>
  </si>
  <si>
    <t>SOCIEDAD DE ACTIVOS ESPECIALES S.A.S. - SAE</t>
  </si>
  <si>
    <t>SAE</t>
  </si>
  <si>
    <t>SOCIEDAD DE TELEVISIÓN DE CALDAS, RISARALDA Y QUINDÍO LTDA - TELECAFÉ</t>
  </si>
  <si>
    <t>TELECAFÉ LTDA</t>
  </si>
  <si>
    <t>SOCIEDAD FIDUCIARIA DE DESARROLLO AGROPECUARIO S.A. - FIDUAGRARIA</t>
  </si>
  <si>
    <t>FIDUAGRARIA</t>
  </si>
  <si>
    <t>SOCIEDAD HOTELERA TEQUENDAMA S.A. - SHT</t>
  </si>
  <si>
    <t>SHT</t>
  </si>
  <si>
    <t>SUPERINTENDENCIA DE INDUSTRIA Y COMERCIO - SIC</t>
  </si>
  <si>
    <t>SIC</t>
  </si>
  <si>
    <t>SUPERINTENDENCIA DE LA ECONOMÍA SOLIDARIA - SUPERSOLIDARIA</t>
  </si>
  <si>
    <t>SUPERSOLIDARIA</t>
  </si>
  <si>
    <t>SUPERINTENDENCIA DE NOTARIADO Y REGISTRO - SUPERNOTARIADO</t>
  </si>
  <si>
    <t>SUPERNOTARIADO</t>
  </si>
  <si>
    <t>SUPERINTENDENCIA DE PUERTOS Y TRANSPORTE - SUPERTRANSPORTE</t>
  </si>
  <si>
    <t>SUPERTRANSPORTE</t>
  </si>
  <si>
    <t>SUPERINTENDENCIA DE SERVICIOS PÚBLICOS DOMICILIARIOS - SUPESERVICIOS</t>
  </si>
  <si>
    <t>SUPESERVICIOS</t>
  </si>
  <si>
    <t>SUPERINTENDENCIA DE SOCIEDADES - SUPERSOCIEDADES</t>
  </si>
  <si>
    <t>SUPERSOCIEDADES</t>
  </si>
  <si>
    <t>SUPERINTENDENCIA DE VIGILANCIA Y SEGURIDAD PRIVADA - SUPERVIGILANCIA</t>
  </si>
  <si>
    <t>SUPERVIGILANCIA</t>
  </si>
  <si>
    <t>SUPERINTENDENCIA DEL SUBSIDIO FAMILIAR - SUPERSUBSIDIO</t>
  </si>
  <si>
    <t>SUPERSUBSIDIO</t>
  </si>
  <si>
    <t>SUPERINTENDENCIA FINANCIERA DE COLOMBIA - SUPERFINANCIERA</t>
  </si>
  <si>
    <t>SUPERFINANCIERA</t>
  </si>
  <si>
    <t>SUPERINTENDENCIA NACIONAL DE SALUD - SUPERSALUD</t>
  </si>
  <si>
    <t>SUPERSALUD</t>
  </si>
  <si>
    <t>TRANSELCA S.A. E.S.P.</t>
  </si>
  <si>
    <t>TRANSELCA</t>
  </si>
  <si>
    <t>UNIDAD ADMINISTRATIVA ESPECIAL AGENCIA DEL INSPECTOR GENERAL DE TRIBUTOS, RENTAS Y CONTRIBUCIONES PARAFISCALES - ITRC</t>
  </si>
  <si>
    <t>ITRC</t>
  </si>
  <si>
    <t>UNIDAD ADMINISTRATIVA ESPECIAL CONTADURÍA GENERAL DE LA NACIÓN - CGN</t>
  </si>
  <si>
    <t>CGN</t>
  </si>
  <si>
    <t>UNIDAD ADMINISTRATIVA ESPECIAL DE AERONÁUTICA CIVIL - AEROCIVIL</t>
  </si>
  <si>
    <t>AEROCIVIL</t>
  </si>
  <si>
    <t>UNIDAD ADMINISTRATIVA ESPECIAL DE GESTIÓN DE RESTITUCIÓN DE TIERRAS DESPOJADAS</t>
  </si>
  <si>
    <t>UNIDAD ADMINISTRATIVA ESPECIAL DE GESTIÓN PENSIONAL Y CONTRIBUCIONES PARAFISCALES DE LA PROTECCIÓN SOCIAL - UGPP</t>
  </si>
  <si>
    <t>UGPP</t>
  </si>
  <si>
    <t>UNIDAD ADMINISTRATIVA ESPECIAL DE ORGANIZACIONES SOLIDARIAS - UAEOS</t>
  </si>
  <si>
    <t>UAEOS</t>
  </si>
  <si>
    <t>UNIDAD ADMINISTRATIVA ESPECIAL DEL SERVICIO PÚBLICO DE EMPLEO</t>
  </si>
  <si>
    <t>UAESPE</t>
  </si>
  <si>
    <t>UNIDAD ADMINISTRATIVA ESPECIAL DIRECCIÓN DE IMPUESTOS Y ADUANAS NACIONALES - DIAN</t>
  </si>
  <si>
    <t>DIAN</t>
  </si>
  <si>
    <t>UNIDAD ADMINISTRATIVA ESPECIAL JUNTA CENTRAL DE CONTADORES</t>
  </si>
  <si>
    <t>UNIDAD ADMINISTRATIVA ESPECIAL MIGRACIÓN COLOMBIA</t>
  </si>
  <si>
    <t>UNIDAD ADMINISTRATIVA ESPECIAL PARA LA ATENCIÓN Y LA REPARACIÓN INTEGRAL A LAS VÍCTIMAS</t>
  </si>
  <si>
    <t>UNIDAD DE INFORMACIÓN Y ANÁLISIS FINANCIERO - UIAF</t>
  </si>
  <si>
    <t>UIAF</t>
  </si>
  <si>
    <t>UNIDAD DE PLANEACIÓN MINERO ENERGÉTICA - UPME</t>
  </si>
  <si>
    <t>UPME</t>
  </si>
  <si>
    <t>UNIDAD DE PLANIFICACIÓN DE TIERRAS RURALES, ADECUACIÓN DE TIERRAS Y USOS AGROPECUARIOS - UPRA</t>
  </si>
  <si>
    <t>UPRA</t>
  </si>
  <si>
    <t>UNIDAD DE SERVICIOS PENITENCIARIOS Y CARCELARIOS - USPEC</t>
  </si>
  <si>
    <t>USPEC</t>
  </si>
  <si>
    <t>UNIDAD ESPECIAL PARA LA BÚSQUEDA DE PERSONAS DADAS POR DESAPARECIDAS EN EL CONTEXTO Y EN RAZÓN DEL CONFLICTO ARMADO - UBPD</t>
  </si>
  <si>
    <t>UBPD</t>
  </si>
  <si>
    <t>UNIDAD NACIONAL DE PROTECCIÓN - UNP</t>
  </si>
  <si>
    <t>UNP</t>
  </si>
  <si>
    <t>UNIDAD NACIONAL PARA LA GESTIÓN DEL RIESGO DE DESASTRES - UNGRD</t>
  </si>
  <si>
    <t>UNGRD</t>
  </si>
  <si>
    <t>UNIVERSIDAD COLEGIO MAYOR DE CUNDINAMARCA - UNICOLMAYOR</t>
  </si>
  <si>
    <t>UNICOLMAYOR</t>
  </si>
  <si>
    <t>UNIVERSIDAD DE CALDAS - UCALDAS</t>
  </si>
  <si>
    <t>UCALDAS</t>
  </si>
  <si>
    <t>UNIVERSIDAD DE CÓRDOBA - UNICÓRDOBA</t>
  </si>
  <si>
    <t>UNICÓRDOBA</t>
  </si>
  <si>
    <t>UNIVERSIDAD DE LA AMAZONÍA - UNIAMAZONÍA</t>
  </si>
  <si>
    <t>UNIAMAZONÍA</t>
  </si>
  <si>
    <t>UNIVERSIDAD DE LOS LLANOS - UNILLANOS</t>
  </si>
  <si>
    <t>UNILLANOS</t>
  </si>
  <si>
    <t>UNIVERSIDAD DEL CAUCA - UNICAUCA</t>
  </si>
  <si>
    <t>UNICAUCA</t>
  </si>
  <si>
    <t xml:space="preserve">UNIVERSIDAD DEL PACÍFICO - UNIPACÍFICO </t>
  </si>
  <si>
    <t xml:space="preserve">UNIPACÍFICO </t>
  </si>
  <si>
    <t>UNIVERSIDAD MILITAR NUEVA GRANADA - UMNG</t>
  </si>
  <si>
    <t>UMNG</t>
  </si>
  <si>
    <t>UNIVERSIDAD NACIONAL ABIERTA Y A DISTANCIA - UNAD</t>
  </si>
  <si>
    <t>UNAD</t>
  </si>
  <si>
    <t>UNIVERSIDAD NACIONAL DE COLOMBIA - UNAL</t>
  </si>
  <si>
    <t>UNAL</t>
  </si>
  <si>
    <t>UNIVERSIDAD PEDAGÓGICA NACIONAL - UPN</t>
  </si>
  <si>
    <t>UPN</t>
  </si>
  <si>
    <t>UNIVERSIDAD PEDAGÓGICA Y TECNOLÓGICA DE COLOMBIA - UPTC</t>
  </si>
  <si>
    <t>UPTC</t>
  </si>
  <si>
    <t>UNIVERSIDAD POPULAR DEL CESAR - UNICESAR</t>
  </si>
  <si>
    <t>UNICESAR</t>
  </si>
  <si>
    <t>UNIVERSIDAD SURCOLOMBIANA - USCO</t>
  </si>
  <si>
    <t>USCO</t>
  </si>
  <si>
    <t>UNIVERSIDAD TECNOLÓGICA DE PEREIRA - UTP</t>
  </si>
  <si>
    <t>UTP</t>
  </si>
  <si>
    <t>UNIVERSIDAD TECNOLÓGICA DEL CHOCÓ DIEGO LUIS CÓRDOBA - UTCH</t>
  </si>
  <si>
    <t>UTCH</t>
  </si>
  <si>
    <t>XM COMPAÑÍA DE EXPERTOS EN MERCADOS S.A. E.S.P.</t>
  </si>
  <si>
    <t>XM</t>
  </si>
  <si>
    <t>Prioridad</t>
  </si>
  <si>
    <t>Escala de la entidad</t>
  </si>
  <si>
    <t>No</t>
  </si>
  <si>
    <t>Nivel de Riesgo</t>
  </si>
  <si>
    <t>Severidad</t>
  </si>
  <si>
    <t>Riesgo Extremo</t>
  </si>
  <si>
    <t>Riesgo Alto</t>
  </si>
  <si>
    <t>Riesgo Moderado</t>
  </si>
  <si>
    <t>Riesgo Bajo</t>
  </si>
  <si>
    <t>Calificación</t>
  </si>
  <si>
    <t>Aplicativo para la valoración del riesgo en el ciclo de defensa jurídica</t>
  </si>
  <si>
    <t>Entidad</t>
  </si>
  <si>
    <t>ANDJE - Modelo Óptimo de Gestión para la Defensa Jurídica del Estado - MOG</t>
  </si>
  <si>
    <t>Fecha</t>
  </si>
  <si>
    <t>ANTES DE EMPEZAR</t>
  </si>
  <si>
    <t>Objetivo</t>
  </si>
  <si>
    <t>Entregar a las Entidades Públicas del Orden Nacional -EPON- una herramienta que les permita determinar, analizar, valorar los riesgos de defensa jurídica y establecer cuáles de ellos deben ser incluidos en el mapa de riesgos de la entidad.</t>
  </si>
  <si>
    <t xml:space="preserve">Alcance del aplicativo </t>
  </si>
  <si>
    <t>La Agencia Nacional de Defensa Jurídica del Estado -ANDJE- propone cinco riesgos de defensa jurídica para que sean estudiados por la Oficina Asesora Jurídica, en conjunto con la Oficina de Planeación y las demás áreas que deban participar. A partir de esta herramienta la entidad valora y califica todos los riesgos propuestos y determina cuáles de ellos, de manera prioritaria, deben incluirse en el mapa de riesgos de la entidad.</t>
  </si>
  <si>
    <t>INSTRUCCIONES</t>
  </si>
  <si>
    <t>Determinación de riesgos</t>
  </si>
  <si>
    <t>Valoración de riesgos</t>
  </si>
  <si>
    <t>Incorporación en el mapa de riesgos de la entidad</t>
  </si>
  <si>
    <t>De acuerdo al resultado de esta valoración, la Oficina Asesora Jurídica, en conjunto con la Oficina de Planeación y las demás áreas que deban participar, priorizarán los riesgos calificados como riesgo extremo y riesgo alto y los incluirán en el mapa de riesgos de la entidad.
Con la orientación y metodología que la Oficina Asesora de Planeación, o el área que haga sus veces, se deben determinar los controles para cada riesgo priorizado.</t>
  </si>
  <si>
    <t>DETERMINACIÓN DEL RIESGO EN EL CICLO DE DEFENSA JURÍDICA</t>
  </si>
  <si>
    <t>CRITERIOS PROBABILIDAD</t>
  </si>
  <si>
    <t>Por probabilidad se entiende la posibilidad de ocurrencia del riesgo.</t>
  </si>
  <si>
    <t>Frecuencia de la Actividad</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</si>
  <si>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</si>
  <si>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</si>
  <si>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</si>
  <si>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y máximo 5000 veces por año.</t>
  </si>
  <si>
    <t>La actividad que conlleva el riesgo se ejecuta más de 5000 veces por año.</t>
  </si>
  <si>
    <t>CRITERIOS IMPACTO</t>
  </si>
  <si>
    <t>Por impacto se entienden las derivaciones que puede ocasionar a la entidad la materialización del riesgo.</t>
  </si>
  <si>
    <t>DESCRIPTOR</t>
  </si>
  <si>
    <t>DESCRIPCIÓN</t>
  </si>
  <si>
    <t xml:space="preserve">Afectación Económica </t>
  </si>
  <si>
    <t>Reputacional</t>
  </si>
  <si>
    <t>Afectación menor a 10 SMLMV.</t>
  </si>
  <si>
    <t>El riesgo afecta la imagen de algún área de la organización.</t>
  </si>
  <si>
    <t>Entre 10 y 50 SMLMV</t>
  </si>
  <si>
    <t>El riesgo afecta la imagen de la entidad internamente, de conocimiento general a nivel interno, de junta directiva y accionistas y/o de proveedores.</t>
  </si>
  <si>
    <t>Entre 50 y 100 SMLMV</t>
  </si>
  <si>
    <t>El riesgo afecta la imagen de la entidad con algunos usuarios de relevancia frente al logro de los objetivos.</t>
  </si>
  <si>
    <t>Entre 100 y 500 SMLMV</t>
  </si>
  <si>
    <t>El riesgo afecta la imagen de la entidad con efecto publicitario sostenido a nivel de sector administrativo, nivel departamental o municipal.</t>
  </si>
  <si>
    <t>Mayor a 500 SMLMV</t>
  </si>
  <si>
    <t xml:space="preserve">El riesgo afecta la imagen de la entidad a nivel nacional, con efecto publicitario sostenido a nivel país. </t>
  </si>
  <si>
    <t>A continuación, se presenta un ejemplo de cómo se debe determinar el nivel de riesgo.
Sitúese sobre cada uno de los cuadros para obtener información adicional que le facilitará el diligenciamiento del aplicativo.</t>
  </si>
  <si>
    <t>N°</t>
  </si>
  <si>
    <t>Riesgo</t>
  </si>
  <si>
    <t>Causa (Debido a):</t>
  </si>
  <si>
    <t>Consecuencia (Lo anterior puede generar):</t>
  </si>
  <si>
    <t>Causa asociada al riesgo</t>
  </si>
  <si>
    <t>Nivel de riesgo inherente</t>
  </si>
  <si>
    <t>R1</t>
  </si>
  <si>
    <t>A continuación, podrá diligenciar los criterios de probabilidad e impacto de cada uno de los riesgos del ciclo de defensa jurídica.</t>
  </si>
  <si>
    <t>Nivel de riesgo</t>
  </si>
  <si>
    <t>Valoración
Probabilidad</t>
  </si>
  <si>
    <t>Valoración
Impacto</t>
  </si>
  <si>
    <t>nivel de riesgo</t>
  </si>
  <si>
    <t>Posibilidad de afectación económica y reputacional por demandas en contra de la entidad por las causas que tienen PPDA (política de prevención del daño antijurídico).</t>
  </si>
  <si>
    <t>C1: Falta de implementación de la PPDA
C2: Falta de seguimiento y evaluación a la PPDA</t>
  </si>
  <si>
    <t>• Aumento en el volumen de demandas y condenas a la entidad.</t>
  </si>
  <si>
    <t>R2</t>
  </si>
  <si>
    <t>Posibilidad de afectación económica por el incremento en el pago de condenas en litigios que pueden ser solucionados antes de que se dé trámite a la acción judicial.</t>
  </si>
  <si>
    <t>C1: Falta de aplicación de MASC por parte de la entidad por falta de recursos y/o gestión inadecuada
C2: Falta de unificación de criterios de las autoridades judiciales.
C3: Falta de formulación de directrices de conciliación por parte del comité de conciliación y otros MASC</t>
  </si>
  <si>
    <t>• Aumento en el volumen de demandas y condenas a la entidad
• Carga laboral adicional. 
• Afectaciones financieras adicionales.</t>
  </si>
  <si>
    <t>R3</t>
  </si>
  <si>
    <t>Posibilidad de afectación económica y reputacional por condenas en litigios que deberían haber sido favorables a la entidad.</t>
  </si>
  <si>
    <t>C1: Falta de seguimiento y/o seguimiento inoportuno a los procesos
C2: Inadecuada defensa de los intereses de la entidad por:
   - Falta de información, información incompleta,  información desactualizada en los sistemas o dificultad de acceso a la información
   - Falta de lineamientos y estrategias de defensa.
   - Falta del personal apropiado para ejercer la defensa de la entidad
   - Alta carga laboral para atender el volumen de procesos en la entidad
C3: Desconocimiento de demandas o procesos que cursen en contra de la entidad debido a deficiencias en la notificación a la Entidad
C4: Falta de coordinación entre las dependencias encargadas de la defensa y las áreas misionales.
C5: Falta de coordinación interinstitucional cuando son involucradas mas de una entidad en el mismo proceso.</t>
  </si>
  <si>
    <t>• Afectaciones financieras adicionales.</t>
  </si>
  <si>
    <t>R4</t>
  </si>
  <si>
    <t xml:space="preserve">Posibilidad de afectación económica por el incremento del valor que se debe pagar concepto de sentencias ejecutoriadas y conciliaciones por demoras en su liquidación y pago.  </t>
  </si>
  <si>
    <t>• Pérdidas económicas, afectaciones financieras o de reputación a la entidad
• Pago de intereses de mora.</t>
  </si>
  <si>
    <t>R5</t>
  </si>
  <si>
    <t>Posibilidad de afectación económica y reputacional por caducidad de la acción de repetición de las demandas desfavorables en contra de la entidad</t>
  </si>
  <si>
    <t>C1: Pago tardío de las condenas, conciliación u otra forma de terminación de un conflicto</t>
  </si>
  <si>
    <t>• No recuperación del patrimonio público afectado.</t>
  </si>
  <si>
    <t>VALORACIÓN DEL RIESGO EN EL CICLO DE DEFENSA JURÍDICA</t>
  </si>
  <si>
    <t>Definición de los niveles de riesgo</t>
  </si>
  <si>
    <t>Sobre los riesgos dentro de esta zona deben tomarse acciones inmediatas, establecer planes de acción y atención por parte del área correspondiente.</t>
  </si>
  <si>
    <t>Los riesgos dentro de esta zona deben reducirse, evitarse, compartirse o transferirse a través de un plan de acción diseñado por el área correspondiente.</t>
  </si>
  <si>
    <t>Los riesgos dentro de esta zona se deben gestionar mediante procedimientos de monitoreo o respuesta específicos.</t>
  </si>
  <si>
    <t>Los riesgos dentro de esta zona se deben gestionar mediante procedimientos de rutina, es improbable que se necesite la aplicación específica de recursos.</t>
  </si>
  <si>
    <t>CALIFICACIÓN</t>
  </si>
  <si>
    <t>Evaluación de los riesgos del ciclo de defensa jurídica</t>
  </si>
  <si>
    <t>Clasificación según severidad:</t>
  </si>
  <si>
    <t>Causas asociadas a los riesgos calificados:</t>
  </si>
  <si>
    <t>&gt;0</t>
  </si>
  <si>
    <t>&gt;80%</t>
  </si>
  <si>
    <t>IMPACTO</t>
  </si>
  <si>
    <t>Muy BajaLeve</t>
  </si>
  <si>
    <t>Muy BajaMenor</t>
  </si>
  <si>
    <t>Muy BajaModerado</t>
  </si>
  <si>
    <t>Muy BajaMayor</t>
  </si>
  <si>
    <t>Muy BajaCatastrófico</t>
  </si>
  <si>
    <t>BajaLeve</t>
  </si>
  <si>
    <t>BajaMenor</t>
  </si>
  <si>
    <t>BajaModerado</t>
  </si>
  <si>
    <t>BajaMayor</t>
  </si>
  <si>
    <t>BajaCatastrófico</t>
  </si>
  <si>
    <t>MediaLeve</t>
  </si>
  <si>
    <t>MediaMenor</t>
  </si>
  <si>
    <t>MediaModerado</t>
  </si>
  <si>
    <t>MediaMayor</t>
  </si>
  <si>
    <t>MediaCatastrófico</t>
  </si>
  <si>
    <t>AltaLeve</t>
  </si>
  <si>
    <t>AltaMenor</t>
  </si>
  <si>
    <t>AltaModerado</t>
  </si>
  <si>
    <t>AltaMayor</t>
  </si>
  <si>
    <t>AltaCatastrófico</t>
  </si>
  <si>
    <t>Muy AltaLeve</t>
  </si>
  <si>
    <t>Muy AltaMenor</t>
  </si>
  <si>
    <t>Muy AltaModerado</t>
  </si>
  <si>
    <t>Muy AltaMayor</t>
  </si>
  <si>
    <t>Muy AltaCatastrófico</t>
  </si>
  <si>
    <t>NIVEL</t>
  </si>
  <si>
    <t>CRUCE</t>
  </si>
  <si>
    <t>Matriz de calor (niveles de severidad del riesgo)</t>
  </si>
  <si>
    <t xml:space="preserve">El resultado de la calificación del riesgo se refleja automáticamente en el mapa de calor que se encuentra en la hoja denominada "Valoración riesgos", en donde, además, se muestra el riesgo clasificado como: riesgo extremo, riesgo alto, riesgo moderado o riesgo bajo dependiendo de la probabilidad de ocurrencia y de la magnitud del impacto. 
En esta parte el aplicativo presenta una "matriz de calor (niveles de severidad del riesgo)", la cual consiste en una representación gráfica de la valoración de los riesgos según su probabilidad e impacto, que nos permite visualizar la zona de riesgo en la que se encuentran cada una de las causas asociadas a los riesgos determinados.
En esta misma hoja se presenta la definición de los niveles de riesgo, clasificadas por zonas. 
- Zona de riesgo bajo
- Zona de riesgo moderado
- Zona de riesgo alto 
- Zona de riesgo extremo.
Por último, la hoja denominada "Evaluación de riesgos" muestra gráficamente la calificación de cada riesgo y se señalan cuáles deben incluirse en el mapa de riesgo de la entidad. 
</t>
  </si>
  <si>
    <t>Criterios de calificación de riesgos</t>
  </si>
  <si>
    <t>Acción a tomar</t>
  </si>
  <si>
    <t>No.</t>
  </si>
  <si>
    <t>Riesgo
Moderado</t>
  </si>
  <si>
    <r>
      <rPr>
        <b/>
        <sz val="9"/>
        <color theme="1"/>
        <rFont val="Verdana"/>
        <family val="2"/>
      </rPr>
      <t>Nota:</t>
    </r>
    <r>
      <rPr>
        <sz val="9"/>
        <color theme="1"/>
        <rFont val="Verdana"/>
        <family val="2"/>
      </rPr>
      <t xml:space="preserve"> la ANDJE puede modificar este documento a medida que se avance en la implementación del MOG en las entidades.</t>
    </r>
  </si>
  <si>
    <r>
      <t>El MOG establece cinco riesgos asociados al ciclo de defensa jurídica. Los riesgos se califican con base en los criterios de probabilidad e impacto que se definen en la hoja denominada "Determinación de riesgos". La entidad debe diligenciar la información correspondiente a: (i) causa asociada al riesgo, (ii) probabilidad e (iii) impacto, para cual debe seleccionar una de las opciones del listado desplegable. Con base en la calificación realizada, el aplicativo calculará el</t>
    </r>
    <r>
      <rPr>
        <b/>
        <sz val="11"/>
        <color theme="8"/>
        <rFont val="Verdana"/>
        <family val="2"/>
      </rPr>
      <t xml:space="preserve"> </t>
    </r>
    <r>
      <rPr>
        <sz val="11"/>
        <rFont val="Verdana"/>
        <family val="2"/>
      </rPr>
      <t xml:space="preserve">nivel de cada riesgo.
A continuación encontrará una serie de definiciones que le ayudarán en la determinación de riesgos:
</t>
    </r>
    <r>
      <rPr>
        <b/>
        <sz val="11"/>
        <rFont val="Verdana"/>
        <family val="2"/>
      </rPr>
      <t>Riesgo:</t>
    </r>
    <r>
      <rPr>
        <sz val="11"/>
        <rFont val="Verdana"/>
        <family val="2"/>
      </rPr>
      <t xml:space="preserve"> Es la probabilidad de que suceda un evento, impacto o consecuencia adversos.
</t>
    </r>
    <r>
      <rPr>
        <b/>
        <sz val="11"/>
        <rFont val="Verdana"/>
        <family val="2"/>
      </rPr>
      <t>Probabilidad:</t>
    </r>
    <r>
      <rPr>
        <sz val="11"/>
        <rFont val="Verdana"/>
        <family val="2"/>
      </rPr>
      <t xml:space="preserve"> Se entiende como la posibilidad de ocurrencia del riesgo.
</t>
    </r>
    <r>
      <rPr>
        <b/>
        <sz val="11"/>
        <rFont val="Verdana"/>
        <family val="2"/>
      </rPr>
      <t>Impacto:</t>
    </r>
    <r>
      <rPr>
        <sz val="11"/>
        <rFont val="Verdana"/>
        <family val="2"/>
      </rPr>
      <t xml:space="preserve"> Se entienden como las derivaciones que puede ocasionar la materialización del riesgo, se consideran la afectación económica y reputacional como los aspectos principales derivados de la posible materialización de los riesgo.</t>
    </r>
  </si>
  <si>
    <r>
      <t>C1: Deficiencias en el cálculo del pasivo contingente y la provisión correspondiente al año en curso por falta de metodología o desconocimiento de las personas que lo elaboran.
C2:</t>
    </r>
    <r>
      <rPr>
        <sz val="10"/>
        <rFont val="Verdana"/>
        <family val="2"/>
      </rPr>
      <t xml:space="preserve"> Ejecución inoportuna de los procesos de pago de las obligaciones y cumplimiento de sentencias.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</si>
</sst>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family val="2"/>
      <scheme val="minor"/>
    </font>
    <font>
      <sz val="10"/>
      <name val="Arial"/>
      <family val="2"/>
    </font>
    <font>
      <sz val="10"/>
      <color indexed="8"/>
      <name val="Arial"/>
      <family val="2"/>
    </font>
    <font>
      <sz val="10"/>
      <color theme="1"/>
      <name val="Arial"/>
      <family val="2"/>
    </font>
    <font>
      <sz val="12"/>
      <name val="Times New Roman"/>
      <family val="1"/>
    </font>
    <font>
      <sz val="12"/>
      <name val="Times New Roman"/>
      <family val="1"/>
    </font>
    <font>
      <b/>
      <sz val="10"/>
      <color indexed="8"/>
      <name val="Arial"/>
      <family val="2"/>
    </font>
    <font>
      <b/>
      <sz val="16"/>
      <color theme="0"/>
      <name val="Work Sans"/>
      <family val="3"/>
    </font>
    <font>
      <sz val="10"/>
      <color theme="1"/>
      <name val="Work Sans"/>
      <family val="3"/>
    </font>
    <font>
      <b/>
      <sz val="11"/>
      <color theme="1"/>
      <name val="Calibri"/>
      <family val="2"/>
      <scheme val="minor"/>
    </font>
    <font>
      <b/>
      <sz val="10"/>
      <color theme="0"/>
      <name val="Work Sans"/>
      <family val="3"/>
    </font>
    <font>
      <b/>
      <sz val="10"/>
      <color theme="0"/>
      <name val="Arial"/>
      <family val="2"/>
    </font>
    <font>
      <sz val="11"/>
      <color theme="1"/>
      <name val="Calibri"/>
      <family val="2"/>
      <scheme val="minor"/>
    </font>
    <font>
      <sz val="11"/>
      <color theme="1"/>
      <name val="Arial Narrow"/>
      <family val="2"/>
    </font>
    <font>
      <sz val="11"/>
      <color rgb="FF000000"/>
      <name val="Arial Narrow"/>
      <family val="2"/>
    </font>
    <font>
      <b/>
      <sz val="11"/>
      <color rgb="FFFFFFFF"/>
      <name val="Arial Narrow"/>
      <family val="2"/>
    </font>
    <font>
      <sz val="11"/>
      <color theme="1"/>
      <name val="Verdana"/>
      <family val="2"/>
    </font>
    <font>
      <sz val="11"/>
      <color theme="8" tint="-0.249977111117893"/>
      <name val="Verdana"/>
      <family val="2"/>
    </font>
    <font>
      <b/>
      <sz val="20"/>
      <color theme="1"/>
      <name val="Verdana"/>
      <family val="2"/>
    </font>
    <font>
      <b/>
      <sz val="12"/>
      <name val="Verdana"/>
      <family val="2"/>
    </font>
    <font>
      <sz val="9"/>
      <color theme="1"/>
      <name val="Verdana"/>
      <family val="2"/>
    </font>
    <font>
      <b/>
      <sz val="12"/>
      <color theme="1"/>
      <name val="Verdana"/>
      <family val="2"/>
    </font>
    <font>
      <sz val="10"/>
      <color theme="1"/>
      <name val="Verdana"/>
      <family val="2"/>
    </font>
    <font>
      <b/>
      <sz val="16"/>
      <color theme="0"/>
      <name val="Verdana"/>
      <family val="2"/>
    </font>
    <font>
      <b/>
      <sz val="9"/>
      <color theme="1"/>
      <name val="Verdana"/>
      <family val="2"/>
    </font>
    <font>
      <sz val="11"/>
      <name val="Verdana"/>
      <family val="2"/>
    </font>
    <font>
      <b/>
      <sz val="11"/>
      <color theme="8"/>
      <name val="Verdana"/>
      <family val="2"/>
    </font>
    <font>
      <b/>
      <sz val="11"/>
      <name val="Verdana"/>
      <family val="2"/>
    </font>
    <font>
      <sz val="16"/>
      <color indexed="8"/>
      <name val="Verdana"/>
      <family val="2"/>
    </font>
    <font>
      <b/>
      <sz val="11"/>
      <color theme="1"/>
      <name val="Verdana"/>
      <family val="2"/>
    </font>
    <font>
      <sz val="16"/>
      <name val="Verdana"/>
      <family val="2"/>
    </font>
    <font>
      <sz val="10"/>
      <color indexed="8"/>
      <name val="Verdana"/>
      <family val="2"/>
    </font>
    <font>
      <sz val="12"/>
      <name val="Verdana"/>
      <family val="2"/>
    </font>
    <font>
      <b/>
      <sz val="12"/>
      <color theme="0"/>
      <name val="Verdana"/>
      <family val="2"/>
    </font>
    <font>
      <sz val="12"/>
      <color theme="0"/>
      <name val="Verdana"/>
      <family val="2"/>
    </font>
    <font>
      <b/>
      <sz val="11"/>
      <color rgb="FF000000"/>
      <name val="Verdana"/>
      <family val="2"/>
    </font>
    <font>
      <sz val="11"/>
      <color rgb="FF000000"/>
      <name val="Verdana"/>
      <family val="2"/>
    </font>
    <font>
      <b/>
      <sz val="11"/>
      <color rgb="FFFFFFFF"/>
      <name val="Verdana"/>
      <family val="2"/>
    </font>
    <font>
      <sz val="10"/>
      <name val="Verdana"/>
      <family val="2"/>
    </font>
    <font>
      <sz val="9"/>
      <name val="Verdana"/>
      <family val="2"/>
    </font>
    <font>
      <b/>
      <sz val="10"/>
      <name val="Verdana"/>
      <family val="2"/>
    </font>
    <font>
      <sz val="11"/>
      <color indexed="8"/>
      <name val="Verdana"/>
      <family val="2"/>
    </font>
    <font>
      <sz val="10"/>
      <color theme="0"/>
      <name val="Verdana"/>
      <family val="2"/>
    </font>
    <font>
      <b/>
      <sz val="11"/>
      <color indexed="8"/>
      <name val="Verdana"/>
      <family val="2"/>
    </font>
    <font>
      <b/>
      <sz val="8"/>
      <name val="Verdana"/>
      <family val="2"/>
    </font>
    <font>
      <b/>
      <sz val="9"/>
      <name val="Verdana"/>
      <family val="2"/>
    </font>
    <font>
      <sz val="10"/>
      <color rgb="FFFF0000"/>
      <name val="Verdana"/>
      <family val="2"/>
    </font>
    <font>
      <b/>
      <sz val="10"/>
      <color rgb="FFFF0000"/>
      <name val="Verdana"/>
      <family val="2"/>
    </font>
    <font>
      <b/>
      <sz val="10"/>
      <color theme="0"/>
      <name val="Verdana"/>
      <family val="2"/>
    </font>
  </fonts>
  <fills count="26">
    <fill>
      <patternFill patternType="none"/>
    </fill>
    <fill>
      <patternFill patternType="gray125"/>
    </fill>
    <fill>
      <patternFill patternType="solid">
        <fgColor rgb="FFFFFF00"/>
        <bgColor indexed="64"/>
      </patternFill>
    </fill>
    <fill>
      <patternFill patternType="solid">
        <fgColor theme="3"/>
        <bgColor indexed="64"/>
      </patternFill>
    </fill>
    <fill>
      <patternFill patternType="solid">
        <fgColor indexed="9"/>
        <bgColor indexed="64"/>
      </patternFill>
    </fill>
    <fill>
      <patternFill patternType="solid">
        <fgColor indexed="10"/>
        <bgColor indexed="64"/>
      </patternFill>
    </fill>
    <fill>
      <patternFill patternType="solid">
        <fgColor rgb="FFFF0000"/>
        <bgColor indexed="64"/>
      </patternFill>
    </fill>
    <fill>
      <patternFill patternType="solid">
        <fgColor rgb="FF00B050"/>
        <bgColor indexed="64"/>
      </patternFill>
    </fill>
    <fill>
      <patternFill patternType="solid">
        <fgColor theme="4"/>
        <bgColor indexed="64"/>
      </patternFill>
    </fill>
    <fill>
      <patternFill patternType="solid">
        <fgColor rgb="FFFFC000"/>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4" tint="-0.249977111117893"/>
        <bgColor indexed="64"/>
      </patternFill>
    </fill>
    <fill>
      <patternFill patternType="solid">
        <fgColor theme="8" tint="0.39997558519241921"/>
        <bgColor indexed="64"/>
      </patternFill>
    </fill>
    <fill>
      <patternFill patternType="solid">
        <fgColor rgb="FFFF6600"/>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bgColor theme="4"/>
      </patternFill>
    </fill>
    <fill>
      <patternFill patternType="solid">
        <fgColor rgb="FFD9D9D9"/>
        <bgColor indexed="64"/>
      </patternFill>
    </fill>
    <fill>
      <patternFill patternType="solid">
        <fgColor rgb="FF00FF00"/>
        <bgColor indexed="64"/>
      </patternFill>
    </fill>
    <fill>
      <patternFill patternType="solid">
        <fgColor rgb="FFFFFF6A"/>
        <bgColor indexed="64"/>
      </patternFill>
    </fill>
    <fill>
      <patternFill patternType="solid">
        <fgColor theme="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bottom/>
      <diagonal/>
    </border>
    <border>
      <left/>
      <right style="thin">
        <color theme="0"/>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4"/>
      </left>
      <right/>
      <top style="thin">
        <color theme="4"/>
      </top>
      <bottom/>
      <diagonal/>
    </border>
    <border>
      <left style="thin">
        <color theme="4"/>
      </left>
      <right/>
      <top style="thin">
        <color theme="4"/>
      </top>
      <bottom style="thin">
        <color theme="4"/>
      </bottom>
      <diagonal/>
    </border>
    <border>
      <left style="medium">
        <color rgb="FFBFBFBF"/>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theme="0"/>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6">
    <xf numFmtId="0" fontId="0" fillId="0" borderId="0"/>
    <xf numFmtId="0" fontId="1" fillId="0" borderId="0"/>
    <xf numFmtId="0" fontId="4" fillId="0" borderId="0"/>
    <xf numFmtId="0" fontId="5" fillId="0" borderId="0"/>
    <xf numFmtId="0" fontId="3" fillId="0" borderId="0"/>
    <xf numFmtId="9" fontId="12" fillId="0" borderId="0" applyFont="0" applyFill="0" applyBorder="0" applyAlignment="0" applyProtection="0"/>
  </cellStyleXfs>
  <cellXfs count="307">
    <xf numFmtId="0" fontId="0" fillId="0" borderId="0" xfId="0"/>
    <xf numFmtId="0" fontId="2" fillId="0" borderId="0" xfId="0" applyFont="1" applyAlignment="1">
      <alignment vertical="center" wrapText="1"/>
    </xf>
    <xf numFmtId="0" fontId="2" fillId="0" borderId="0" xfId="0" applyFont="1" applyAlignment="1">
      <alignment horizontal="center" vertical="center" wrapText="1"/>
    </xf>
    <xf numFmtId="0" fontId="0" fillId="0" borderId="0" xfId="0" applyAlignment="1">
      <alignment horizontal="center" vertical="center"/>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0" fillId="11" borderId="0" xfId="0" applyFill="1"/>
    <xf numFmtId="0" fontId="0" fillId="0" borderId="0" xfId="0" applyAlignment="1">
      <alignment vertical="center"/>
    </xf>
    <xf numFmtId="0" fontId="7" fillId="0" borderId="0" xfId="0" applyFont="1"/>
    <xf numFmtId="0" fontId="2" fillId="11" borderId="0" xfId="0" applyFont="1" applyFill="1" applyAlignment="1">
      <alignment vertical="center" wrapText="1"/>
    </xf>
    <xf numFmtId="0" fontId="2" fillId="11" borderId="0" xfId="0" applyFont="1" applyFill="1" applyAlignment="1">
      <alignment horizontal="center" vertical="center" wrapText="1"/>
    </xf>
    <xf numFmtId="49" fontId="1" fillId="5" borderId="1" xfId="0" applyNumberFormat="1" applyFont="1" applyFill="1" applyBorder="1" applyAlignment="1">
      <alignment horizontal="left" vertical="center"/>
    </xf>
    <xf numFmtId="49" fontId="1" fillId="7" borderId="1" xfId="0" applyNumberFormat="1" applyFont="1" applyFill="1" applyBorder="1" applyAlignment="1">
      <alignment horizontal="left" vertical="center"/>
    </xf>
    <xf numFmtId="0" fontId="8" fillId="0" borderId="0" xfId="0" applyFont="1"/>
    <xf numFmtId="0" fontId="0" fillId="0" borderId="0" xfId="0" applyAlignment="1">
      <alignment horizontal="center"/>
    </xf>
    <xf numFmtId="0" fontId="1" fillId="0" borderId="0" xfId="0" applyFont="1" applyAlignment="1">
      <alignment vertical="center" wrapText="1"/>
    </xf>
    <xf numFmtId="0" fontId="2" fillId="0" borderId="2" xfId="0" applyFont="1" applyBorder="1" applyAlignment="1" applyProtection="1">
      <alignment horizontal="center" vertical="center" wrapText="1"/>
      <protection hidden="1"/>
    </xf>
    <xf numFmtId="0" fontId="2" fillId="0" borderId="1" xfId="0" applyFont="1" applyBorder="1" applyAlignment="1" applyProtection="1">
      <alignment horizontal="center" vertical="center" wrapText="1"/>
      <protection hidden="1"/>
    </xf>
    <xf numFmtId="0" fontId="11" fillId="3" borderId="1" xfId="0" applyFont="1" applyFill="1" applyBorder="1" applyAlignment="1" applyProtection="1">
      <alignment horizontal="center" vertical="center" wrapText="1"/>
      <protection hidden="1"/>
    </xf>
    <xf numFmtId="0" fontId="8" fillId="0" borderId="16" xfId="0" applyFont="1" applyBorder="1" applyAlignment="1">
      <alignment horizontal="center"/>
    </xf>
    <xf numFmtId="0" fontId="8" fillId="0" borderId="17" xfId="0" applyFont="1" applyBorder="1" applyAlignment="1">
      <alignment horizontal="center"/>
    </xf>
    <xf numFmtId="0" fontId="14" fillId="9" borderId="19" xfId="0" applyFont="1" applyFill="1" applyBorder="1" applyAlignment="1">
      <alignment horizontal="center" vertical="center" wrapText="1"/>
    </xf>
    <xf numFmtId="0" fontId="15" fillId="6" borderId="19" xfId="0" applyFont="1" applyFill="1" applyBorder="1" applyAlignment="1">
      <alignment horizontal="center" vertical="center" wrapText="1"/>
    </xf>
    <xf numFmtId="0" fontId="14" fillId="23" borderId="19" xfId="0" applyFont="1" applyFill="1" applyBorder="1" applyAlignment="1">
      <alignment horizontal="center" vertical="center" wrapText="1"/>
    </xf>
    <xf numFmtId="0" fontId="14" fillId="24" borderId="19" xfId="0" applyFont="1" applyFill="1" applyBorder="1" applyAlignment="1">
      <alignment horizontal="center" vertical="center" wrapText="1"/>
    </xf>
    <xf numFmtId="0" fontId="13" fillId="18" borderId="18" xfId="0" applyFont="1" applyFill="1" applyBorder="1" applyAlignment="1">
      <alignment horizontal="center" vertical="center" wrapText="1"/>
    </xf>
    <xf numFmtId="9" fontId="2" fillId="0" borderId="3" xfId="0" applyNumberFormat="1" applyFont="1" applyBorder="1" applyAlignment="1">
      <alignment horizontal="center" vertical="center" wrapText="1"/>
    </xf>
    <xf numFmtId="9" fontId="2" fillId="0" borderId="7" xfId="0" applyNumberFormat="1" applyFont="1" applyBorder="1" applyAlignment="1">
      <alignment horizontal="center" vertical="center" wrapText="1"/>
    </xf>
    <xf numFmtId="9" fontId="2" fillId="0" borderId="3" xfId="5" applyFont="1" applyBorder="1" applyAlignment="1">
      <alignment horizontal="center" vertical="center" wrapText="1"/>
    </xf>
    <xf numFmtId="9" fontId="2" fillId="0" borderId="7" xfId="5" applyFont="1" applyBorder="1" applyAlignment="1">
      <alignment horizontal="center" vertical="center" wrapText="1"/>
    </xf>
    <xf numFmtId="9" fontId="13" fillId="18" borderId="0" xfId="5" applyFont="1" applyFill="1" applyBorder="1" applyAlignment="1">
      <alignment horizontal="center" vertical="center" wrapText="1"/>
    </xf>
    <xf numFmtId="9" fontId="14" fillId="23" borderId="0" xfId="5" applyFont="1" applyFill="1" applyBorder="1" applyAlignment="1">
      <alignment horizontal="center" vertical="center" wrapText="1"/>
    </xf>
    <xf numFmtId="9" fontId="14" fillId="24" borderId="0" xfId="5" applyFont="1" applyFill="1" applyBorder="1" applyAlignment="1">
      <alignment horizontal="center" vertical="center" wrapText="1"/>
    </xf>
    <xf numFmtId="9" fontId="14" fillId="9" borderId="0" xfId="5" applyFont="1" applyFill="1" applyBorder="1" applyAlignment="1">
      <alignment horizontal="center" vertical="center" wrapText="1"/>
    </xf>
    <xf numFmtId="9" fontId="15" fillId="6" borderId="0" xfId="5" applyFont="1" applyFill="1" applyBorder="1" applyAlignment="1">
      <alignment horizontal="center" vertical="center" wrapText="1"/>
    </xf>
    <xf numFmtId="0" fontId="0" fillId="0" borderId="0" xfId="0" applyAlignment="1">
      <alignment horizontal="center" vertical="center" wrapText="1"/>
    </xf>
    <xf numFmtId="9" fontId="2" fillId="0" borderId="1" xfId="5" applyFont="1" applyBorder="1" applyAlignment="1" applyProtection="1">
      <alignment horizontal="center" vertical="center" wrapText="1"/>
      <protection hidden="1"/>
    </xf>
    <xf numFmtId="49" fontId="1" fillId="2" borderId="1" xfId="0" applyNumberFormat="1" applyFont="1" applyFill="1" applyBorder="1" applyAlignment="1">
      <alignment horizontal="left" vertical="center"/>
    </xf>
    <xf numFmtId="49" fontId="1" fillId="15" borderId="1" xfId="0" applyNumberFormat="1" applyFont="1" applyFill="1" applyBorder="1" applyAlignment="1">
      <alignment horizontal="left" vertical="center"/>
    </xf>
    <xf numFmtId="9" fontId="0" fillId="18" borderId="1" xfId="5" applyFont="1" applyFill="1" applyBorder="1" applyAlignment="1">
      <alignment horizontal="center" vertical="center"/>
    </xf>
    <xf numFmtId="9" fontId="0" fillId="2" borderId="1" xfId="5" applyFont="1" applyFill="1" applyBorder="1" applyAlignment="1">
      <alignment horizontal="center" vertical="center"/>
    </xf>
    <xf numFmtId="9" fontId="0" fillId="25" borderId="1" xfId="5" applyFont="1" applyFill="1" applyBorder="1" applyAlignment="1">
      <alignment horizontal="center" vertical="center"/>
    </xf>
    <xf numFmtId="9" fontId="9" fillId="0" borderId="1" xfId="5" applyFont="1" applyBorder="1" applyAlignment="1">
      <alignment horizontal="center" vertical="center"/>
    </xf>
    <xf numFmtId="9" fontId="0" fillId="0" borderId="22" xfId="5" applyFont="1" applyBorder="1" applyAlignment="1">
      <alignment horizontal="center" vertical="center"/>
    </xf>
    <xf numFmtId="9" fontId="9" fillId="0" borderId="29" xfId="5" applyFont="1" applyBorder="1" applyAlignment="1">
      <alignment horizontal="center" vertical="center"/>
    </xf>
    <xf numFmtId="9" fontId="0" fillId="25" borderId="29" xfId="5" applyFont="1" applyFill="1" applyBorder="1" applyAlignment="1">
      <alignment horizontal="center" vertical="center"/>
    </xf>
    <xf numFmtId="9" fontId="0" fillId="6" borderId="4" xfId="5" applyFont="1" applyFill="1" applyBorder="1" applyAlignment="1">
      <alignment horizontal="center" vertical="center"/>
    </xf>
    <xf numFmtId="9" fontId="0" fillId="6" borderId="3" xfId="5" applyFont="1" applyFill="1" applyBorder="1" applyAlignment="1">
      <alignment horizontal="center" vertical="center"/>
    </xf>
    <xf numFmtId="0" fontId="0" fillId="0" borderId="30" xfId="0" applyBorder="1"/>
    <xf numFmtId="9" fontId="9" fillId="0" borderId="3" xfId="5" applyFont="1" applyBorder="1" applyAlignment="1">
      <alignment horizontal="center" vertical="center"/>
    </xf>
    <xf numFmtId="0" fontId="0" fillId="0" borderId="31" xfId="0" applyBorder="1"/>
    <xf numFmtId="0" fontId="0" fillId="0" borderId="32" xfId="0" applyBorder="1"/>
    <xf numFmtId="0" fontId="9" fillId="0" borderId="0" xfId="0" applyFont="1" applyAlignment="1">
      <alignment horizontal="center" vertical="center"/>
    </xf>
    <xf numFmtId="0" fontId="0" fillId="0" borderId="0" xfId="0" applyAlignment="1">
      <alignment horizontal="left" vertical="center"/>
    </xf>
    <xf numFmtId="0" fontId="9" fillId="0" borderId="9" xfId="0" applyFont="1" applyBorder="1" applyAlignment="1">
      <alignment horizontal="center" vertical="center"/>
    </xf>
    <xf numFmtId="0" fontId="9" fillId="0" borderId="4" xfId="0" applyFont="1" applyBorder="1" applyAlignment="1">
      <alignment horizontal="center" vertical="center"/>
    </xf>
    <xf numFmtId="9" fontId="0" fillId="18" borderId="5" xfId="5" applyFont="1" applyFill="1" applyBorder="1" applyAlignment="1">
      <alignment horizontal="left" vertical="center"/>
    </xf>
    <xf numFmtId="0" fontId="0" fillId="0" borderId="3" xfId="0" applyBorder="1" applyAlignment="1">
      <alignment horizontal="left" wrapText="1"/>
    </xf>
    <xf numFmtId="9" fontId="0" fillId="2" borderId="5" xfId="5" applyFont="1" applyFill="1" applyBorder="1" applyAlignment="1">
      <alignment horizontal="left" vertical="center"/>
    </xf>
    <xf numFmtId="9" fontId="0" fillId="25" borderId="5" xfId="5" applyFont="1" applyFill="1" applyBorder="1" applyAlignment="1">
      <alignment horizontal="left" vertical="center"/>
    </xf>
    <xf numFmtId="9" fontId="0" fillId="6" borderId="5" xfId="5" applyFont="1" applyFill="1" applyBorder="1" applyAlignment="1">
      <alignment horizontal="left" vertical="center"/>
    </xf>
    <xf numFmtId="9" fontId="0" fillId="6" borderId="6" xfId="5" applyFont="1" applyFill="1" applyBorder="1" applyAlignment="1">
      <alignment horizontal="left" vertical="center"/>
    </xf>
    <xf numFmtId="0" fontId="0" fillId="0" borderId="7" xfId="0" applyBorder="1" applyAlignment="1">
      <alignment horizontal="left" wrapText="1"/>
    </xf>
    <xf numFmtId="0" fontId="10" fillId="21" borderId="16" xfId="0" applyFont="1" applyFill="1" applyBorder="1" applyAlignment="1">
      <alignment horizontal="center" vertical="center"/>
    </xf>
    <xf numFmtId="0" fontId="8" fillId="0" borderId="0" xfId="0" applyFont="1" applyAlignment="1">
      <alignment vertical="center"/>
    </xf>
    <xf numFmtId="0" fontId="16" fillId="0" borderId="0" xfId="0" applyFont="1"/>
    <xf numFmtId="0" fontId="17" fillId="8" borderId="0" xfId="0" applyFont="1" applyFill="1"/>
    <xf numFmtId="49" fontId="19" fillId="0" borderId="0" xfId="0" applyNumberFormat="1" applyFont="1" applyAlignment="1">
      <alignment horizontal="left" vertical="center" wrapText="1"/>
    </xf>
    <xf numFmtId="0" fontId="21" fillId="0" borderId="0" xfId="0" applyFont="1"/>
    <xf numFmtId="14" fontId="22" fillId="20" borderId="0" xfId="0" applyNumberFormat="1" applyFont="1" applyFill="1" applyAlignment="1" applyProtection="1">
      <alignment horizontal="center" vertical="center"/>
      <protection locked="0"/>
    </xf>
    <xf numFmtId="0" fontId="16" fillId="12" borderId="0" xfId="0" applyFont="1" applyFill="1"/>
    <xf numFmtId="0" fontId="16" fillId="11" borderId="0" xfId="0" applyFont="1" applyFill="1"/>
    <xf numFmtId="0" fontId="25" fillId="0" borderId="0" xfId="0" applyFont="1"/>
    <xf numFmtId="0" fontId="25" fillId="0" borderId="0" xfId="0" applyFont="1" applyAlignment="1">
      <alignment wrapText="1"/>
    </xf>
    <xf numFmtId="0" fontId="28" fillId="11" borderId="0" xfId="0" applyFont="1" applyFill="1" applyAlignment="1">
      <alignment vertical="center" wrapText="1"/>
    </xf>
    <xf numFmtId="0" fontId="28" fillId="11" borderId="0" xfId="0" applyFont="1" applyFill="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vertical="center" wrapText="1"/>
    </xf>
    <xf numFmtId="0" fontId="16" fillId="0" borderId="0" xfId="0" applyFont="1" applyAlignment="1">
      <alignment vertical="center"/>
    </xf>
    <xf numFmtId="0" fontId="16" fillId="0" borderId="0" xfId="0" applyFont="1" applyAlignment="1">
      <alignment horizontal="center" vertical="center"/>
    </xf>
    <xf numFmtId="1" fontId="25" fillId="0" borderId="0" xfId="0" applyNumberFormat="1" applyFont="1" applyAlignment="1">
      <alignment horizontal="center" vertical="center" wrapText="1"/>
    </xf>
    <xf numFmtId="1" fontId="29" fillId="0" borderId="0" xfId="0" applyNumberFormat="1" applyFont="1" applyAlignment="1">
      <alignment horizontal="center" vertical="center" wrapText="1"/>
    </xf>
    <xf numFmtId="0" fontId="23" fillId="0" borderId="0" xfId="0" applyFont="1" applyAlignment="1">
      <alignment horizontal="center"/>
    </xf>
    <xf numFmtId="0" fontId="23" fillId="0" borderId="0" xfId="0" applyFont="1"/>
    <xf numFmtId="0" fontId="30" fillId="0" borderId="0" xfId="2" applyFont="1"/>
    <xf numFmtId="0" fontId="31" fillId="0" borderId="0" xfId="0" applyFont="1" applyAlignment="1">
      <alignment vertical="center" wrapText="1"/>
    </xf>
    <xf numFmtId="0" fontId="31" fillId="0" borderId="0" xfId="0" applyFont="1" applyAlignment="1">
      <alignment horizontal="center" vertical="center" wrapText="1"/>
    </xf>
    <xf numFmtId="0" fontId="32" fillId="0" borderId="0" xfId="2" applyFont="1"/>
    <xf numFmtId="0" fontId="31" fillId="11" borderId="0" xfId="0" applyFont="1" applyFill="1" applyAlignment="1">
      <alignment vertical="center" wrapText="1"/>
    </xf>
    <xf numFmtId="0" fontId="16" fillId="0" borderId="1" xfId="0" applyFont="1" applyBorder="1" applyAlignment="1">
      <alignment vertical="center" wrapText="1"/>
    </xf>
    <xf numFmtId="0" fontId="35" fillId="22" borderId="1" xfId="0" applyFont="1" applyFill="1" applyBorder="1" applyAlignment="1">
      <alignment horizontal="center" vertical="center" wrapText="1"/>
    </xf>
    <xf numFmtId="0" fontId="38" fillId="0" borderId="0" xfId="2" applyFont="1"/>
    <xf numFmtId="0" fontId="38" fillId="4" borderId="0" xfId="2" applyFont="1" applyFill="1"/>
    <xf numFmtId="0" fontId="39" fillId="0" borderId="0" xfId="2" applyFont="1" applyAlignment="1">
      <alignment horizontal="center" vertical="center"/>
    </xf>
    <xf numFmtId="0" fontId="16" fillId="0" borderId="0" xfId="0" applyFont="1" applyAlignment="1">
      <alignment vertical="center" wrapText="1"/>
    </xf>
    <xf numFmtId="0" fontId="39" fillId="0" borderId="0" xfId="2" applyFont="1" applyAlignment="1">
      <alignment horizontal="left" vertical="center" wrapText="1"/>
    </xf>
    <xf numFmtId="0" fontId="25" fillId="0" borderId="8" xfId="2" applyFont="1" applyBorder="1" applyAlignment="1">
      <alignment horizontal="justify" vertical="center" wrapText="1"/>
    </xf>
    <xf numFmtId="0" fontId="25" fillId="0" borderId="8" xfId="2" applyFont="1" applyBorder="1" applyAlignment="1">
      <alignment horizontal="justify" vertical="center"/>
    </xf>
    <xf numFmtId="0" fontId="40" fillId="19" borderId="15" xfId="0" applyFont="1" applyFill="1" applyBorder="1" applyAlignment="1">
      <alignment horizontal="center" vertical="center" wrapText="1"/>
    </xf>
    <xf numFmtId="0" fontId="40" fillId="19" borderId="15" xfId="2" applyFont="1" applyFill="1" applyBorder="1" applyAlignment="1">
      <alignment horizontal="center" vertical="center"/>
    </xf>
    <xf numFmtId="0" fontId="40" fillId="19" borderId="15" xfId="2" applyFont="1" applyFill="1" applyBorder="1" applyAlignment="1">
      <alignment horizontal="center" vertical="center" wrapText="1"/>
    </xf>
    <xf numFmtId="0" fontId="39" fillId="0" borderId="0" xfId="2" applyFont="1" applyAlignment="1">
      <alignment horizontal="center" vertical="center" wrapText="1"/>
    </xf>
    <xf numFmtId="0" fontId="38" fillId="0" borderId="0" xfId="2" applyFont="1" applyAlignment="1">
      <alignment horizontal="center" vertical="center"/>
    </xf>
    <xf numFmtId="0" fontId="40" fillId="0" borderId="0" xfId="2" applyFont="1" applyAlignment="1">
      <alignment horizontal="center" vertical="center"/>
    </xf>
    <xf numFmtId="0" fontId="25" fillId="0" borderId="0" xfId="2" applyFont="1" applyAlignment="1">
      <alignment horizontal="justify" vertical="center"/>
    </xf>
    <xf numFmtId="0" fontId="31" fillId="0" borderId="0" xfId="0" applyFont="1" applyAlignment="1">
      <alignment horizontal="left" vertical="center" wrapText="1"/>
    </xf>
    <xf numFmtId="0" fontId="22" fillId="11" borderId="0" xfId="0" applyFont="1" applyFill="1" applyAlignment="1">
      <alignment vertical="center" wrapText="1"/>
    </xf>
    <xf numFmtId="0" fontId="34" fillId="14" borderId="1" xfId="0" applyFont="1" applyFill="1" applyBorder="1" applyAlignment="1">
      <alignment horizontal="center" vertical="center" wrapText="1"/>
    </xf>
    <xf numFmtId="0" fontId="34" fillId="18" borderId="1" xfId="0" applyFont="1" applyFill="1" applyBorder="1" applyAlignment="1">
      <alignment horizontal="center" vertical="center" wrapText="1"/>
    </xf>
    <xf numFmtId="0" fontId="22" fillId="0" borderId="0" xfId="0" applyFont="1" applyAlignment="1">
      <alignment vertical="center" wrapText="1"/>
    </xf>
    <xf numFmtId="0" fontId="42" fillId="14" borderId="1" xfId="0" applyFont="1" applyFill="1" applyBorder="1" applyAlignment="1">
      <alignment horizontal="center" vertical="center" wrapText="1"/>
    </xf>
    <xf numFmtId="0" fontId="31" fillId="11" borderId="1" xfId="0" applyFont="1" applyFill="1" applyBorder="1" applyAlignment="1">
      <alignment horizontal="center" vertical="center" wrapText="1"/>
    </xf>
    <xf numFmtId="0" fontId="38" fillId="16" borderId="1" xfId="0" applyFont="1" applyFill="1" applyBorder="1" applyAlignment="1">
      <alignment horizontal="left" vertical="center" wrapText="1"/>
    </xf>
    <xf numFmtId="0" fontId="41" fillId="16" borderId="1" xfId="0" applyFont="1" applyFill="1" applyBorder="1" applyAlignment="1" applyProtection="1">
      <alignment horizontal="center" vertical="center" wrapText="1"/>
      <protection locked="0"/>
    </xf>
    <xf numFmtId="9" fontId="43" fillId="16" borderId="1" xfId="5" applyFont="1" applyFill="1" applyBorder="1" applyAlignment="1" applyProtection="1">
      <alignment horizontal="center" vertical="center" wrapText="1"/>
      <protection hidden="1"/>
    </xf>
    <xf numFmtId="9" fontId="38" fillId="0" borderId="1" xfId="5" applyFont="1" applyBorder="1" applyAlignment="1" applyProtection="1">
      <alignment horizontal="center" vertical="center" wrapText="1"/>
      <protection hidden="1"/>
    </xf>
    <xf numFmtId="9" fontId="31" fillId="0" borderId="1" xfId="0" applyNumberFormat="1" applyFont="1" applyBorder="1" applyAlignment="1">
      <alignment horizontal="center" vertical="center" wrapText="1"/>
    </xf>
    <xf numFmtId="9" fontId="31" fillId="0" borderId="0" xfId="0" applyNumberFormat="1" applyFont="1" applyAlignment="1">
      <alignment horizontal="center" vertical="center" wrapText="1"/>
    </xf>
    <xf numFmtId="0" fontId="38" fillId="11" borderId="0" xfId="2" applyFont="1" applyFill="1"/>
    <xf numFmtId="0" fontId="40" fillId="11" borderId="0" xfId="2" applyFont="1" applyFill="1"/>
    <xf numFmtId="0" fontId="40" fillId="0" borderId="0" xfId="2" applyFont="1"/>
    <xf numFmtId="0" fontId="38" fillId="4" borderId="0" xfId="0" applyFont="1" applyFill="1"/>
    <xf numFmtId="0" fontId="44" fillId="15" borderId="20" xfId="0" applyFont="1" applyFill="1" applyBorder="1" applyProtection="1">
      <protection hidden="1"/>
    </xf>
    <xf numFmtId="0" fontId="45" fillId="15" borderId="21" xfId="0" applyFont="1" applyFill="1" applyBorder="1" applyProtection="1">
      <protection hidden="1"/>
    </xf>
    <xf numFmtId="0" fontId="45" fillId="15" borderId="22" xfId="0" applyFont="1" applyFill="1" applyBorder="1" applyProtection="1">
      <protection hidden="1"/>
    </xf>
    <xf numFmtId="0" fontId="45" fillId="6" borderId="20" xfId="0" applyFont="1" applyFill="1" applyBorder="1" applyProtection="1">
      <protection hidden="1"/>
    </xf>
    <xf numFmtId="0" fontId="45" fillId="6" borderId="21" xfId="0" applyFont="1" applyFill="1" applyBorder="1" applyProtection="1">
      <protection hidden="1"/>
    </xf>
    <xf numFmtId="0" fontId="45" fillId="6" borderId="22" xfId="0" applyFont="1" applyFill="1" applyBorder="1" applyProtection="1">
      <protection hidden="1"/>
    </xf>
    <xf numFmtId="0" fontId="40" fillId="0" borderId="0" xfId="2" applyFont="1" applyAlignment="1">
      <alignment vertical="center" wrapText="1"/>
    </xf>
    <xf numFmtId="0" fontId="27" fillId="11" borderId="0" xfId="0" applyFont="1" applyFill="1" applyAlignment="1">
      <alignment vertical="center" textRotation="90" wrapText="1"/>
    </xf>
    <xf numFmtId="0" fontId="38" fillId="13" borderId="0" xfId="0" applyFont="1" applyFill="1"/>
    <xf numFmtId="0" fontId="44" fillId="15" borderId="23" xfId="0" applyFont="1" applyFill="1" applyBorder="1" applyProtection="1">
      <protection hidden="1"/>
    </xf>
    <xf numFmtId="0" fontId="45" fillId="15" borderId="0" xfId="0" applyFont="1" applyFill="1" applyProtection="1">
      <protection hidden="1"/>
    </xf>
    <xf numFmtId="0" fontId="45" fillId="15" borderId="0" xfId="2" applyFont="1" applyFill="1" applyProtection="1">
      <protection hidden="1"/>
    </xf>
    <xf numFmtId="0" fontId="45" fillId="15" borderId="24" xfId="0" applyFont="1" applyFill="1" applyBorder="1" applyProtection="1">
      <protection hidden="1"/>
    </xf>
    <xf numFmtId="0" fontId="45" fillId="6" borderId="23" xfId="2" applyFont="1" applyFill="1" applyBorder="1" applyProtection="1">
      <protection hidden="1"/>
    </xf>
    <xf numFmtId="0" fontId="45" fillId="6" borderId="0" xfId="2" applyFont="1" applyFill="1" applyProtection="1">
      <protection hidden="1"/>
    </xf>
    <xf numFmtId="0" fontId="45" fillId="6" borderId="24" xfId="2" applyFont="1" applyFill="1" applyBorder="1" applyProtection="1">
      <protection hidden="1"/>
    </xf>
    <xf numFmtId="0" fontId="44" fillId="15" borderId="23" xfId="2" applyFont="1" applyFill="1" applyBorder="1" applyProtection="1">
      <protection hidden="1"/>
    </xf>
    <xf numFmtId="0" fontId="45" fillId="15" borderId="24" xfId="2" applyFont="1" applyFill="1" applyBorder="1" applyProtection="1">
      <protection hidden="1"/>
    </xf>
    <xf numFmtId="0" fontId="24" fillId="6" borderId="23" xfId="2" applyFont="1" applyFill="1" applyBorder="1" applyProtection="1">
      <protection hidden="1"/>
    </xf>
    <xf numFmtId="0" fontId="24" fillId="6" borderId="0" xfId="2" applyFont="1" applyFill="1" applyProtection="1">
      <protection hidden="1"/>
    </xf>
    <xf numFmtId="0" fontId="24" fillId="6" borderId="24" xfId="2" applyFont="1" applyFill="1" applyBorder="1" applyProtection="1">
      <protection hidden="1"/>
    </xf>
    <xf numFmtId="0" fontId="24" fillId="6" borderId="24" xfId="0" applyFont="1" applyFill="1" applyBorder="1" applyProtection="1">
      <protection hidden="1"/>
    </xf>
    <xf numFmtId="0" fontId="44" fillId="15" borderId="25" xfId="0" applyFont="1" applyFill="1" applyBorder="1" applyProtection="1">
      <protection hidden="1"/>
    </xf>
    <xf numFmtId="0" fontId="45" fillId="15" borderId="26" xfId="0" applyFont="1" applyFill="1" applyBorder="1" applyProtection="1">
      <protection hidden="1"/>
    </xf>
    <xf numFmtId="0" fontId="45" fillId="15" borderId="27" xfId="0" applyFont="1" applyFill="1" applyBorder="1" applyProtection="1">
      <protection hidden="1"/>
    </xf>
    <xf numFmtId="0" fontId="24" fillId="6" borderId="25" xfId="0" applyFont="1" applyFill="1" applyBorder="1" applyProtection="1">
      <protection hidden="1"/>
    </xf>
    <xf numFmtId="0" fontId="24" fillId="6" borderId="26" xfId="0" applyFont="1" applyFill="1" applyBorder="1" applyProtection="1">
      <protection hidden="1"/>
    </xf>
    <xf numFmtId="0" fontId="24" fillId="6" borderId="27" xfId="0" applyFont="1" applyFill="1" applyBorder="1" applyProtection="1">
      <protection hidden="1"/>
    </xf>
    <xf numFmtId="0" fontId="44" fillId="2" borderId="20" xfId="0" applyFont="1" applyFill="1" applyBorder="1" applyProtection="1">
      <protection hidden="1"/>
    </xf>
    <xf numFmtId="0" fontId="45" fillId="2" borderId="21" xfId="0" applyFont="1" applyFill="1" applyBorder="1" applyProtection="1">
      <protection hidden="1"/>
    </xf>
    <xf numFmtId="0" fontId="45" fillId="2" borderId="22" xfId="0" applyFont="1" applyFill="1" applyBorder="1" applyProtection="1">
      <protection hidden="1"/>
    </xf>
    <xf numFmtId="0" fontId="45" fillId="2" borderId="20" xfId="0" applyFont="1" applyFill="1" applyBorder="1" applyProtection="1">
      <protection hidden="1"/>
    </xf>
    <xf numFmtId="0" fontId="45" fillId="15" borderId="20" xfId="0" applyFont="1" applyFill="1" applyBorder="1" applyProtection="1">
      <protection hidden="1"/>
    </xf>
    <xf numFmtId="0" fontId="24" fillId="6" borderId="20" xfId="0" applyFont="1" applyFill="1" applyBorder="1" applyProtection="1">
      <protection hidden="1"/>
    </xf>
    <xf numFmtId="0" fontId="24" fillId="6" borderId="21" xfId="0" applyFont="1" applyFill="1" applyBorder="1" applyProtection="1">
      <protection hidden="1"/>
    </xf>
    <xf numFmtId="0" fontId="24" fillId="6" borderId="22" xfId="0" applyFont="1" applyFill="1" applyBorder="1" applyProtection="1">
      <protection hidden="1"/>
    </xf>
    <xf numFmtId="0" fontId="44" fillId="2" borderId="23" xfId="0" applyFont="1" applyFill="1" applyBorder="1" applyProtection="1">
      <protection hidden="1"/>
    </xf>
    <xf numFmtId="0" fontId="45" fillId="2" borderId="0" xfId="0" applyFont="1" applyFill="1" applyProtection="1">
      <protection hidden="1"/>
    </xf>
    <xf numFmtId="0" fontId="45" fillId="2" borderId="24" xfId="0" applyFont="1" applyFill="1" applyBorder="1" applyProtection="1">
      <protection hidden="1"/>
    </xf>
    <xf numFmtId="0" fontId="45" fillId="2" borderId="23" xfId="0" applyFont="1" applyFill="1" applyBorder="1" applyProtection="1">
      <protection hidden="1"/>
    </xf>
    <xf numFmtId="0" fontId="45" fillId="2" borderId="0" xfId="2" applyFont="1" applyFill="1" applyProtection="1">
      <protection hidden="1"/>
    </xf>
    <xf numFmtId="0" fontId="45" fillId="15" borderId="23" xfId="0" applyFont="1" applyFill="1" applyBorder="1" applyProtection="1">
      <protection hidden="1"/>
    </xf>
    <xf numFmtId="0" fontId="44" fillId="2" borderId="23" xfId="2" applyFont="1" applyFill="1" applyBorder="1" applyProtection="1">
      <protection hidden="1"/>
    </xf>
    <xf numFmtId="0" fontId="45" fillId="2" borderId="23" xfId="2" applyFont="1" applyFill="1" applyBorder="1" applyProtection="1">
      <protection hidden="1"/>
    </xf>
    <xf numFmtId="0" fontId="45" fillId="2" borderId="24" xfId="2" applyFont="1" applyFill="1" applyBorder="1" applyProtection="1">
      <protection hidden="1"/>
    </xf>
    <xf numFmtId="0" fontId="45" fillId="15" borderId="23" xfId="2" applyFont="1" applyFill="1" applyBorder="1" applyProtection="1">
      <protection hidden="1"/>
    </xf>
    <xf numFmtId="0" fontId="44" fillId="2" borderId="25" xfId="2" applyFont="1" applyFill="1" applyBorder="1" applyProtection="1">
      <protection hidden="1"/>
    </xf>
    <xf numFmtId="0" fontId="45" fillId="2" borderId="26" xfId="2" applyFont="1" applyFill="1" applyBorder="1" applyProtection="1">
      <protection hidden="1"/>
    </xf>
    <xf numFmtId="0" fontId="45" fillId="2" borderId="27" xfId="0" applyFont="1" applyFill="1" applyBorder="1" applyProtection="1">
      <protection hidden="1"/>
    </xf>
    <xf numFmtId="0" fontId="45" fillId="2" borderId="25" xfId="0" applyFont="1" applyFill="1" applyBorder="1" applyProtection="1">
      <protection hidden="1"/>
    </xf>
    <xf numFmtId="0" fontId="45" fillId="2" borderId="26" xfId="0" applyFont="1" applyFill="1" applyBorder="1" applyProtection="1">
      <protection hidden="1"/>
    </xf>
    <xf numFmtId="0" fontId="45" fillId="15" borderId="25" xfId="0" applyFont="1" applyFill="1" applyBorder="1" applyProtection="1">
      <protection hidden="1"/>
    </xf>
    <xf numFmtId="0" fontId="24" fillId="6" borderId="25" xfId="2" applyFont="1" applyFill="1" applyBorder="1" applyProtection="1">
      <protection hidden="1"/>
    </xf>
    <xf numFmtId="0" fontId="24" fillId="6" borderId="26" xfId="2" applyFont="1" applyFill="1" applyBorder="1" applyProtection="1">
      <protection hidden="1"/>
    </xf>
    <xf numFmtId="0" fontId="45" fillId="2" borderId="21" xfId="2" applyFont="1" applyFill="1" applyBorder="1" applyProtection="1">
      <protection hidden="1"/>
    </xf>
    <xf numFmtId="0" fontId="45" fillId="15" borderId="13" xfId="0" applyFont="1" applyFill="1" applyBorder="1" applyProtection="1">
      <protection hidden="1"/>
    </xf>
    <xf numFmtId="0" fontId="40" fillId="0" borderId="0" xfId="2" applyFont="1" applyAlignment="1">
      <alignment horizontal="center" vertical="center" wrapText="1"/>
    </xf>
    <xf numFmtId="0" fontId="44" fillId="2" borderId="25" xfId="0" applyFont="1" applyFill="1" applyBorder="1" applyProtection="1">
      <protection hidden="1"/>
    </xf>
    <xf numFmtId="0" fontId="44" fillId="18" borderId="20" xfId="2" applyFont="1" applyFill="1" applyBorder="1" applyProtection="1">
      <protection hidden="1"/>
    </xf>
    <xf numFmtId="0" fontId="45" fillId="18" borderId="21" xfId="2" applyFont="1" applyFill="1" applyBorder="1" applyProtection="1">
      <protection hidden="1"/>
    </xf>
    <xf numFmtId="0" fontId="45" fillId="18" borderId="22" xfId="0" applyFont="1" applyFill="1" applyBorder="1" applyProtection="1">
      <protection hidden="1"/>
    </xf>
    <xf numFmtId="0" fontId="44" fillId="18" borderId="23" xfId="2" applyFont="1" applyFill="1" applyBorder="1" applyProtection="1">
      <protection hidden="1"/>
    </xf>
    <xf numFmtId="0" fontId="45" fillId="18" borderId="0" xfId="2" applyFont="1" applyFill="1" applyProtection="1">
      <protection hidden="1"/>
    </xf>
    <xf numFmtId="0" fontId="45" fillId="18" borderId="24" xfId="0" applyFont="1" applyFill="1" applyBorder="1" applyProtection="1">
      <protection hidden="1"/>
    </xf>
    <xf numFmtId="0" fontId="45" fillId="18" borderId="24" xfId="2" applyFont="1" applyFill="1" applyBorder="1" applyProtection="1">
      <protection hidden="1"/>
    </xf>
    <xf numFmtId="0" fontId="44" fillId="18" borderId="25" xfId="2" applyFont="1" applyFill="1" applyBorder="1" applyProtection="1">
      <protection hidden="1"/>
    </xf>
    <xf numFmtId="0" fontId="45" fillId="18" borderId="26" xfId="2" applyFont="1" applyFill="1" applyBorder="1" applyProtection="1">
      <protection hidden="1"/>
    </xf>
    <xf numFmtId="0" fontId="45" fillId="18" borderId="26" xfId="0" applyFont="1" applyFill="1" applyBorder="1" applyProtection="1">
      <protection hidden="1"/>
    </xf>
    <xf numFmtId="0" fontId="45" fillId="18" borderId="27" xfId="0" applyFont="1" applyFill="1" applyBorder="1" applyProtection="1">
      <protection hidden="1"/>
    </xf>
    <xf numFmtId="0" fontId="44" fillId="18" borderId="20" xfId="0" applyFont="1" applyFill="1" applyBorder="1" applyProtection="1">
      <protection hidden="1"/>
    </xf>
    <xf numFmtId="0" fontId="45" fillId="18" borderId="21" xfId="0" applyFont="1" applyFill="1" applyBorder="1" applyProtection="1">
      <protection hidden="1"/>
    </xf>
    <xf numFmtId="0" fontId="45" fillId="18" borderId="0" xfId="0" applyFont="1" applyFill="1" applyProtection="1">
      <protection hidden="1"/>
    </xf>
    <xf numFmtId="0" fontId="40" fillId="11" borderId="0" xfId="0" applyFont="1" applyFill="1" applyAlignment="1">
      <alignment horizontal="center" vertical="center" textRotation="90" wrapText="1"/>
    </xf>
    <xf numFmtId="0" fontId="45" fillId="15" borderId="28" xfId="0" applyFont="1" applyFill="1" applyBorder="1" applyProtection="1">
      <protection hidden="1"/>
    </xf>
    <xf numFmtId="0" fontId="45" fillId="6" borderId="25" xfId="2" applyFont="1" applyFill="1" applyBorder="1" applyProtection="1">
      <protection hidden="1"/>
    </xf>
    <xf numFmtId="0" fontId="45" fillId="6" borderId="26" xfId="2" applyFont="1" applyFill="1" applyBorder="1" applyProtection="1">
      <protection hidden="1"/>
    </xf>
    <xf numFmtId="0" fontId="45" fillId="6" borderId="26" xfId="0" applyFont="1" applyFill="1" applyBorder="1" applyProtection="1">
      <protection hidden="1"/>
    </xf>
    <xf numFmtId="0" fontId="45" fillId="6" borderId="27" xfId="0" applyFont="1" applyFill="1" applyBorder="1" applyProtection="1">
      <protection hidden="1"/>
    </xf>
    <xf numFmtId="0" fontId="40" fillId="0" borderId="0" xfId="0" applyFont="1"/>
    <xf numFmtId="0" fontId="46" fillId="0" borderId="0" xfId="2" applyFont="1"/>
    <xf numFmtId="0" fontId="23" fillId="0" borderId="0" xfId="0" applyFont="1" applyAlignment="1">
      <alignment horizontal="center" vertical="center"/>
    </xf>
    <xf numFmtId="0" fontId="21" fillId="0" borderId="12" xfId="0" applyFont="1" applyBorder="1" applyAlignment="1">
      <alignment horizontal="center" vertical="center"/>
    </xf>
    <xf numFmtId="0" fontId="21" fillId="0" borderId="0" xfId="0" applyFont="1" applyAlignment="1">
      <alignment horizontal="center" vertical="center"/>
    </xf>
    <xf numFmtId="0" fontId="47" fillId="0" borderId="0" xfId="2" applyFont="1"/>
    <xf numFmtId="0" fontId="32" fillId="11" borderId="0" xfId="3" applyFont="1" applyFill="1"/>
    <xf numFmtId="0" fontId="32" fillId="0" borderId="0" xfId="3" applyFont="1"/>
    <xf numFmtId="0" fontId="19" fillId="0" borderId="0" xfId="0" applyFont="1"/>
    <xf numFmtId="0" fontId="32" fillId="0" borderId="0" xfId="0" applyFont="1"/>
    <xf numFmtId="0" fontId="32" fillId="0" borderId="0" xfId="0" applyFont="1" applyAlignment="1">
      <alignment horizontal="center"/>
    </xf>
    <xf numFmtId="0" fontId="32" fillId="0" borderId="0" xfId="0" applyFont="1" applyAlignment="1">
      <alignment vertical="center" wrapText="1"/>
    </xf>
    <xf numFmtId="0" fontId="32" fillId="0" borderId="0" xfId="0" applyFont="1" applyAlignment="1">
      <alignment vertical="center"/>
    </xf>
    <xf numFmtId="0" fontId="48" fillId="3" borderId="1" xfId="0" applyFont="1" applyFill="1" applyBorder="1" applyAlignment="1">
      <alignment horizontal="center" vertical="center" wrapText="1"/>
    </xf>
    <xf numFmtId="0" fontId="31" fillId="0" borderId="2" xfId="0" applyFont="1" applyBorder="1" applyAlignment="1" applyProtection="1">
      <alignment horizontal="center" vertical="center" wrapText="1"/>
      <protection hidden="1"/>
    </xf>
    <xf numFmtId="0" fontId="31" fillId="0" borderId="1" xfId="0" applyFont="1" applyBorder="1" applyAlignment="1" applyProtection="1">
      <alignment horizontal="center" vertical="center" wrapText="1"/>
      <protection hidden="1"/>
    </xf>
    <xf numFmtId="0" fontId="38" fillId="0" borderId="1" xfId="3" applyFont="1" applyBorder="1" applyAlignment="1" applyProtection="1">
      <alignment horizontal="center" vertical="center"/>
      <protection hidden="1"/>
    </xf>
    <xf numFmtId="49" fontId="32" fillId="5" borderId="1" xfId="0" applyNumberFormat="1" applyFont="1" applyFill="1" applyBorder="1" applyAlignment="1" applyProtection="1">
      <alignment horizontal="left" vertical="center"/>
      <protection hidden="1"/>
    </xf>
    <xf numFmtId="0" fontId="32" fillId="0" borderId="1" xfId="3" applyFont="1" applyBorder="1" applyAlignment="1" applyProtection="1">
      <alignment horizontal="center" vertical="center"/>
      <protection hidden="1"/>
    </xf>
    <xf numFmtId="0" fontId="32" fillId="15" borderId="1" xfId="0" applyFont="1" applyFill="1" applyBorder="1" applyAlignment="1" applyProtection="1">
      <alignment horizontal="left" vertical="center"/>
      <protection hidden="1"/>
    </xf>
    <xf numFmtId="0" fontId="32" fillId="2" borderId="1" xfId="0" applyFont="1" applyFill="1" applyBorder="1" applyAlignment="1" applyProtection="1">
      <alignment horizontal="left" vertical="center"/>
      <protection hidden="1"/>
    </xf>
    <xf numFmtId="0" fontId="32" fillId="18" borderId="2" xfId="0" applyFont="1" applyFill="1" applyBorder="1" applyAlignment="1" applyProtection="1">
      <alignment horizontal="left" vertical="center"/>
      <protection hidden="1"/>
    </xf>
    <xf numFmtId="0" fontId="32" fillId="0" borderId="2" xfId="3" applyFont="1" applyBorder="1" applyAlignment="1" applyProtection="1">
      <alignment horizontal="center" vertical="center"/>
      <protection hidden="1"/>
    </xf>
    <xf numFmtId="0" fontId="18" fillId="0" borderId="0" xfId="0" applyFont="1" applyAlignment="1">
      <alignment horizontal="center" vertical="center" wrapText="1"/>
    </xf>
    <xf numFmtId="0" fontId="20" fillId="11" borderId="0" xfId="0" applyFont="1" applyFill="1" applyAlignment="1" applyProtection="1">
      <alignment horizontal="center" vertical="center" wrapText="1"/>
      <protection locked="0"/>
    </xf>
    <xf numFmtId="0" fontId="20" fillId="0" borderId="10" xfId="0" applyFont="1" applyBorder="1" applyAlignment="1">
      <alignment horizontal="justify" vertical="center" wrapText="1"/>
    </xf>
    <xf numFmtId="0" fontId="20" fillId="0" borderId="8" xfId="0" applyFont="1" applyBorder="1" applyAlignment="1">
      <alignment horizontal="justify" vertical="center" wrapText="1"/>
    </xf>
    <xf numFmtId="0" fontId="20" fillId="0" borderId="11" xfId="0" applyFont="1" applyBorder="1" applyAlignment="1">
      <alignment horizontal="justify" vertical="center" wrapText="1"/>
    </xf>
    <xf numFmtId="0" fontId="23" fillId="13" borderId="0" xfId="0" applyFont="1" applyFill="1" applyAlignment="1">
      <alignment horizontal="center"/>
    </xf>
    <xf numFmtId="0" fontId="21" fillId="11" borderId="0" xfId="0" applyFont="1" applyFill="1" applyAlignment="1">
      <alignment horizontal="left" vertical="center" wrapText="1"/>
    </xf>
    <xf numFmtId="0" fontId="16" fillId="0" borderId="0" xfId="0" applyFont="1" applyAlignment="1">
      <alignment horizontal="justify" vertical="center" wrapText="1"/>
    </xf>
    <xf numFmtId="0" fontId="16" fillId="0" borderId="0" xfId="0" applyFont="1" applyAlignment="1">
      <alignment horizontal="justify" vertical="top" wrapText="1"/>
    </xf>
    <xf numFmtId="0" fontId="21" fillId="11" borderId="0" xfId="0" applyFont="1" applyFill="1" applyAlignment="1">
      <alignment horizontal="left" vertical="top" wrapText="1"/>
    </xf>
    <xf numFmtId="0" fontId="25" fillId="0" borderId="0" xfId="0" applyFont="1" applyAlignment="1">
      <alignment horizontal="justify" vertical="center" wrapText="1"/>
    </xf>
    <xf numFmtId="0" fontId="36" fillId="24" borderId="1" xfId="0" applyFont="1" applyFill="1" applyBorder="1" applyAlignment="1">
      <alignment horizontal="center" vertical="center" wrapText="1"/>
    </xf>
    <xf numFmtId="0" fontId="36" fillId="9" borderId="1" xfId="0" applyFont="1" applyFill="1" applyBorder="1" applyAlignment="1">
      <alignment horizontal="center" vertical="center" wrapText="1"/>
    </xf>
    <xf numFmtId="0" fontId="37" fillId="6" borderId="1" xfId="0" applyFont="1" applyFill="1" applyBorder="1" applyAlignment="1">
      <alignment horizontal="center" vertical="center" wrapText="1"/>
    </xf>
    <xf numFmtId="0" fontId="33" fillId="14" borderId="1" xfId="2" applyFont="1" applyFill="1" applyBorder="1" applyAlignment="1">
      <alignment horizontal="center" vertical="center"/>
    </xf>
    <xf numFmtId="0" fontId="34" fillId="14" borderId="1" xfId="2" applyFont="1" applyFill="1" applyBorder="1" applyAlignment="1">
      <alignment horizontal="left" vertical="center"/>
    </xf>
    <xf numFmtId="0" fontId="33" fillId="14" borderId="1" xfId="0" applyFont="1" applyFill="1" applyBorder="1" applyAlignment="1">
      <alignment horizontal="center" vertical="center" wrapText="1"/>
    </xf>
    <xf numFmtId="0" fontId="16" fillId="0" borderId="1" xfId="0" applyFont="1" applyBorder="1" applyAlignment="1">
      <alignment vertical="center" wrapText="1"/>
    </xf>
    <xf numFmtId="0" fontId="35" fillId="22" borderId="1" xfId="0" applyFont="1" applyFill="1" applyBorder="1" applyAlignment="1">
      <alignment horizontal="center" vertical="center" wrapText="1"/>
    </xf>
    <xf numFmtId="0" fontId="36" fillId="18" borderId="1" xfId="0" applyFont="1" applyFill="1" applyBorder="1" applyAlignment="1">
      <alignment horizontal="center" vertical="center" wrapText="1"/>
    </xf>
    <xf numFmtId="0" fontId="36" fillId="23" borderId="1" xfId="0" applyFont="1" applyFill="1" applyBorder="1" applyAlignment="1">
      <alignment horizontal="center" vertical="center" wrapText="1"/>
    </xf>
    <xf numFmtId="0" fontId="34" fillId="14" borderId="1" xfId="0" applyFont="1" applyFill="1" applyBorder="1" applyAlignment="1">
      <alignment horizontal="left" vertical="center" wrapText="1"/>
    </xf>
    <xf numFmtId="0" fontId="38" fillId="16" borderId="1" xfId="0" applyFont="1" applyFill="1" applyBorder="1" applyAlignment="1">
      <alignment horizontal="left" vertical="center" wrapText="1"/>
    </xf>
    <xf numFmtId="0" fontId="31" fillId="11" borderId="1" xfId="0" applyFont="1" applyFill="1" applyBorder="1" applyAlignment="1">
      <alignment horizontal="center" vertical="center" wrapText="1"/>
    </xf>
    <xf numFmtId="0" fontId="39" fillId="10" borderId="1" xfId="2" applyFont="1" applyFill="1" applyBorder="1" applyAlignment="1">
      <alignment horizontal="center" vertical="center"/>
    </xf>
    <xf numFmtId="0" fontId="40" fillId="10" borderId="2" xfId="2" applyFont="1" applyFill="1" applyBorder="1" applyAlignment="1">
      <alignment horizontal="center" vertical="center" wrapText="1"/>
    </xf>
    <xf numFmtId="0" fontId="40" fillId="10" borderId="14" xfId="2" applyFont="1" applyFill="1" applyBorder="1" applyAlignment="1">
      <alignment horizontal="center" vertical="center"/>
    </xf>
    <xf numFmtId="0" fontId="40" fillId="10" borderId="15" xfId="2" applyFont="1" applyFill="1" applyBorder="1" applyAlignment="1">
      <alignment horizontal="center" vertical="center"/>
    </xf>
    <xf numFmtId="0" fontId="39" fillId="10" borderId="2" xfId="2" applyFont="1" applyFill="1" applyBorder="1" applyAlignment="1">
      <alignment horizontal="center" vertical="center" wrapText="1"/>
    </xf>
    <xf numFmtId="0" fontId="39" fillId="10" borderId="14" xfId="2" applyFont="1" applyFill="1" applyBorder="1" applyAlignment="1">
      <alignment horizontal="center" vertical="center" wrapText="1"/>
    </xf>
    <xf numFmtId="0" fontId="39" fillId="10" borderId="15" xfId="2" applyFont="1" applyFill="1" applyBorder="1" applyAlignment="1">
      <alignment horizontal="center" vertical="center" wrapText="1"/>
    </xf>
    <xf numFmtId="0" fontId="39" fillId="10" borderId="2" xfId="2" applyFont="1" applyFill="1" applyBorder="1" applyAlignment="1">
      <alignment horizontal="left" vertical="center" wrapText="1"/>
    </xf>
    <xf numFmtId="0" fontId="39" fillId="10" borderId="14" xfId="2" applyFont="1" applyFill="1" applyBorder="1" applyAlignment="1">
      <alignment horizontal="left" vertical="center" wrapText="1"/>
    </xf>
    <xf numFmtId="0" fontId="39" fillId="10" borderId="15" xfId="2" applyFont="1" applyFill="1" applyBorder="1" applyAlignment="1">
      <alignment horizontal="left" vertical="center" wrapText="1"/>
    </xf>
    <xf numFmtId="0" fontId="38" fillId="10" borderId="2" xfId="2" applyFont="1" applyFill="1" applyBorder="1" applyAlignment="1">
      <alignment horizontal="center" vertical="center"/>
    </xf>
    <xf numFmtId="0" fontId="38" fillId="10" borderId="14" xfId="2" applyFont="1" applyFill="1" applyBorder="1" applyAlignment="1">
      <alignment horizontal="center" vertical="center"/>
    </xf>
    <xf numFmtId="0" fontId="38" fillId="10" borderId="15" xfId="2" applyFont="1" applyFill="1" applyBorder="1" applyAlignment="1">
      <alignment horizontal="center" vertical="center"/>
    </xf>
    <xf numFmtId="0" fontId="31" fillId="16" borderId="1" xfId="0" applyFont="1" applyFill="1" applyBorder="1" applyAlignment="1">
      <alignment horizontal="left" vertical="center" wrapText="1"/>
    </xf>
    <xf numFmtId="0" fontId="23" fillId="13" borderId="0" xfId="0" applyFont="1" applyFill="1" applyAlignment="1">
      <alignment horizontal="center" vertical="top"/>
    </xf>
    <xf numFmtId="0" fontId="25" fillId="0" borderId="0" xfId="2" applyFont="1" applyAlignment="1">
      <alignment horizontal="justify" vertical="center"/>
    </xf>
    <xf numFmtId="0" fontId="41" fillId="0" borderId="0" xfId="0" applyFont="1" applyAlignment="1">
      <alignment horizontal="left" vertical="center" wrapText="1"/>
    </xf>
    <xf numFmtId="0" fontId="25" fillId="0" borderId="2" xfId="2" applyFont="1" applyBorder="1" applyAlignment="1">
      <alignment horizontal="justify" vertical="top" wrapText="1"/>
    </xf>
    <xf numFmtId="0" fontId="25" fillId="0" borderId="2" xfId="2" applyFont="1" applyBorder="1" applyAlignment="1">
      <alignment horizontal="justify" vertical="top"/>
    </xf>
    <xf numFmtId="9" fontId="16" fillId="0" borderId="1" xfId="0" applyNumberFormat="1" applyFont="1" applyBorder="1" applyAlignment="1">
      <alignment vertical="center" wrapText="1"/>
    </xf>
    <xf numFmtId="0" fontId="36" fillId="7" borderId="1" xfId="0" applyFont="1" applyFill="1" applyBorder="1" applyAlignment="1">
      <alignment horizontal="center" vertical="center" wrapText="1"/>
    </xf>
    <xf numFmtId="0" fontId="36" fillId="2" borderId="1" xfId="0" applyFont="1" applyFill="1" applyBorder="1" applyAlignment="1">
      <alignment horizontal="center" vertical="center" wrapText="1"/>
    </xf>
    <xf numFmtId="0" fontId="19" fillId="17" borderId="0" xfId="2" applyFont="1" applyFill="1" applyAlignment="1">
      <alignment horizontal="center" vertical="center"/>
    </xf>
    <xf numFmtId="0" fontId="25" fillId="0" borderId="10" xfId="2" applyFont="1" applyBorder="1" applyAlignment="1">
      <alignment horizontal="left" vertical="center" wrapText="1"/>
    </xf>
    <xf numFmtId="0" fontId="25" fillId="0" borderId="8" xfId="2" applyFont="1" applyBorder="1" applyAlignment="1">
      <alignment horizontal="left" vertical="center" wrapText="1"/>
    </xf>
    <xf numFmtId="0" fontId="25" fillId="0" borderId="11" xfId="2" applyFont="1" applyBorder="1" applyAlignment="1">
      <alignment horizontal="left" vertical="center" wrapText="1"/>
    </xf>
    <xf numFmtId="0" fontId="25" fillId="0" borderId="1" xfId="2" applyFont="1" applyBorder="1" applyAlignment="1">
      <alignment horizontal="left" vertical="center" wrapText="1"/>
    </xf>
    <xf numFmtId="0" fontId="23" fillId="13" borderId="0" xfId="0" applyFont="1" applyFill="1" applyAlignment="1">
      <alignment horizontal="center" vertical="center"/>
    </xf>
    <xf numFmtId="0" fontId="21" fillId="15" borderId="10" xfId="0" applyFont="1" applyFill="1" applyBorder="1" applyAlignment="1">
      <alignment horizontal="left" vertical="center"/>
    </xf>
    <xf numFmtId="0" fontId="21" fillId="15" borderId="8" xfId="0" applyFont="1" applyFill="1" applyBorder="1" applyAlignment="1">
      <alignment horizontal="left" vertical="center"/>
    </xf>
    <xf numFmtId="0" fontId="21" fillId="15" borderId="11" xfId="0" applyFont="1" applyFill="1" applyBorder="1" applyAlignment="1">
      <alignment horizontal="left" vertical="center"/>
    </xf>
    <xf numFmtId="0" fontId="21" fillId="2" borderId="1" xfId="0" applyFont="1" applyFill="1" applyBorder="1" applyAlignment="1">
      <alignment horizontal="left" vertical="center"/>
    </xf>
    <xf numFmtId="0" fontId="21" fillId="6" borderId="1" xfId="0" applyFont="1" applyFill="1" applyBorder="1" applyAlignment="1">
      <alignment horizontal="left" vertical="center"/>
    </xf>
    <xf numFmtId="0" fontId="21" fillId="7" borderId="1" xfId="0" applyFont="1" applyFill="1" applyBorder="1" applyAlignment="1">
      <alignment horizontal="left" vertical="center"/>
    </xf>
    <xf numFmtId="0" fontId="40" fillId="4" borderId="0" xfId="2" applyFont="1" applyFill="1" applyAlignment="1">
      <alignment horizontal="center"/>
    </xf>
    <xf numFmtId="0" fontId="40" fillId="4" borderId="0" xfId="0" applyFont="1" applyFill="1" applyAlignment="1">
      <alignment horizontal="center"/>
    </xf>
    <xf numFmtId="0" fontId="40" fillId="4" borderId="0" xfId="0" applyFont="1" applyFill="1" applyAlignment="1">
      <alignment horizontal="center" vertical="center"/>
    </xf>
    <xf numFmtId="0" fontId="27" fillId="4" borderId="0" xfId="0" applyFont="1" applyFill="1" applyAlignment="1">
      <alignment horizontal="center" vertical="center" textRotation="90" wrapText="1"/>
    </xf>
    <xf numFmtId="0" fontId="32" fillId="0" borderId="1" xfId="0" applyFont="1" applyBorder="1" applyAlignment="1" applyProtection="1">
      <alignment vertical="center" wrapText="1"/>
      <protection hidden="1"/>
    </xf>
    <xf numFmtId="0" fontId="19" fillId="0" borderId="1" xfId="0" applyFont="1" applyBorder="1" applyAlignment="1" applyProtection="1">
      <alignment horizontal="center" vertical="center"/>
      <protection hidden="1"/>
    </xf>
    <xf numFmtId="0" fontId="19" fillId="0" borderId="0" xfId="0" applyFont="1" applyAlignment="1">
      <alignment horizontal="center"/>
    </xf>
    <xf numFmtId="0" fontId="9" fillId="0" borderId="33" xfId="0" applyFont="1" applyBorder="1" applyAlignment="1">
      <alignment horizontal="center" vertical="center"/>
    </xf>
    <xf numFmtId="0" fontId="9" fillId="0" borderId="7" xfId="0" applyFont="1" applyBorder="1" applyAlignment="1">
      <alignment horizontal="center" vertical="center"/>
    </xf>
    <xf numFmtId="0" fontId="9" fillId="0" borderId="9" xfId="0" applyFont="1" applyBorder="1" applyAlignment="1">
      <alignment horizontal="center" vertical="center" textRotation="255"/>
    </xf>
    <xf numFmtId="0" fontId="9" fillId="0" borderId="5" xfId="0" applyFont="1" applyBorder="1" applyAlignment="1">
      <alignment horizontal="center" vertical="center" textRotation="255"/>
    </xf>
    <xf numFmtId="0" fontId="6" fillId="8" borderId="0" xfId="0" applyFont="1" applyFill="1" applyAlignment="1">
      <alignment horizontal="left" vertical="center" wrapText="1"/>
    </xf>
    <xf numFmtId="0" fontId="2" fillId="0" borderId="0" xfId="0" applyFont="1" applyAlignment="1">
      <alignment horizontal="left" vertical="center" wrapText="1"/>
    </xf>
    <xf numFmtId="0" fontId="7" fillId="13" borderId="0" xfId="0" applyFont="1" applyFill="1" applyAlignment="1">
      <alignment horizontal="center"/>
    </xf>
    <xf numFmtId="0" fontId="31" fillId="11" borderId="2" xfId="0" applyFont="1" applyFill="1" applyBorder="1" applyAlignment="1">
      <alignment horizontal="center" vertical="center" wrapText="1"/>
    </xf>
    <xf numFmtId="0" fontId="31" fillId="11" borderId="15" xfId="0" applyFont="1" applyFill="1" applyBorder="1" applyAlignment="1">
      <alignment horizontal="center" vertical="center" wrapText="1"/>
    </xf>
    <xf numFmtId="0" fontId="38" fillId="16" borderId="2" xfId="0" applyFont="1" applyFill="1" applyBorder="1" applyAlignment="1">
      <alignment horizontal="center" vertical="center" wrapText="1"/>
    </xf>
    <xf numFmtId="0" fontId="38" fillId="16" borderId="15" xfId="0" applyFont="1" applyFill="1" applyBorder="1" applyAlignment="1">
      <alignment horizontal="center" vertical="center" wrapText="1"/>
    </xf>
    <xf numFmtId="0" fontId="31" fillId="16" borderId="2" xfId="0" applyFont="1" applyFill="1" applyBorder="1" applyAlignment="1">
      <alignment horizontal="center" vertical="center" wrapText="1"/>
    </xf>
    <xf numFmtId="0" fontId="31" fillId="16" borderId="15" xfId="0" applyFont="1" applyFill="1" applyBorder="1" applyAlignment="1">
      <alignment horizontal="center" vertical="center" wrapText="1"/>
    </xf>
    <xf numFmtId="0" fontId="38" fillId="16" borderId="14" xfId="0" applyFont="1" applyFill="1" applyBorder="1" applyAlignment="1">
      <alignment horizontal="center" vertical="center" wrapText="1"/>
    </xf>
    <xf numFmtId="0" fontId="31" fillId="16" borderId="14" xfId="0" applyFont="1" applyFill="1" applyBorder="1" applyAlignment="1">
      <alignment horizontal="center" vertical="center" wrapText="1"/>
    </xf>
    <xf numFmtId="0" fontId="31" fillId="11" borderId="14" xfId="0" applyFont="1" applyFill="1" applyBorder="1" applyAlignment="1">
      <alignment horizontal="center" vertical="center" wrapText="1"/>
    </xf>
    <xf numFmtId="0" fontId="2" fillId="0" borderId="2" xfId="0" applyFont="1" applyFill="1" applyBorder="1" applyAlignment="1" applyProtection="1">
      <alignment horizontal="center" vertical="center" wrapText="1"/>
      <protection hidden="1"/>
    </xf>
  </cellXfs>
  <cellStyles count="6">
    <cellStyle name="Normal" xfId="0" builtinId="0"/>
    <cellStyle name="Normal 2" xfId="1" xr:uid="{00000000-0005-0000-0000-000001000000}"/>
    <cellStyle name="Normal 2 2 2" xfId="4" xr:uid="{00000000-0005-0000-0000-000002000000}"/>
    <cellStyle name="Normal 3" xfId="2" xr:uid="{00000000-0005-0000-0000-000003000000}"/>
    <cellStyle name="Normal 4" xfId="3" xr:uid="{00000000-0005-0000-0000-000004000000}"/>
    <cellStyle name="Porcentaje" xfId="5" builtinId="5"/>
  </cellStyles>
  <dxfs count="51">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5800B"/>
        </patternFill>
      </fill>
    </dxf>
    <dxf>
      <fill>
        <patternFill>
          <bgColor rgb="FFFF0000"/>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0"/>
        <color theme="1"/>
        <name val="Work Sans"/>
        <scheme val="none"/>
      </font>
    </dxf>
    <dxf>
      <font>
        <strike val="0"/>
        <outline val="0"/>
        <shadow val="0"/>
        <u val="none"/>
        <vertAlign val="baseline"/>
        <sz val="10"/>
        <color theme="1"/>
        <name val="Work Sans"/>
        <scheme val="none"/>
      </font>
    </dxf>
    <dxf>
      <font>
        <strike val="0"/>
        <outline val="0"/>
        <shadow val="0"/>
        <u val="none"/>
        <vertAlign val="baseline"/>
        <sz val="10"/>
        <color theme="1"/>
        <name val="Work Sans"/>
        <scheme val="none"/>
      </font>
    </dxf>
    <dxf>
      <font>
        <strike val="0"/>
        <outline val="0"/>
        <shadow val="0"/>
        <u val="none"/>
        <vertAlign val="baseline"/>
        <sz val="10"/>
        <color theme="1"/>
        <name val="Work Sans"/>
        <scheme val="none"/>
      </font>
      <alignment vertical="center" textRotation="0" indent="0" justifyLastLine="0" shrinkToFit="0" readingOrder="0"/>
    </dxf>
  </dxfs>
  <tableStyles count="0" defaultTableStyle="TableStyleMedium2" defaultPivotStyle="PivotStyleLight16"/>
  <colors>
    <mruColors>
      <color rgb="FFF5800B"/>
      <color rgb="FFEE5B00"/>
      <color rgb="FFFF9900"/>
      <color rgb="FFFF33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0000"/>
            </a:solidFill>
            <a:ln w="12700">
              <a:solidFill>
                <a:srgbClr val="000000"/>
              </a:solidFill>
              <a:prstDash val="solid"/>
            </a:ln>
          </c:spPr>
          <c:invertIfNegative val="0"/>
          <c:val>
            <c:numRef>
              <c:f>[2]Pareto!#REF!</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[2]Pareto!#REF!</c15:sqref>
                        </c15:formulaRef>
                      </c:ext>
                    </c:extLst>
                    <c:strCache>
                      <c:ptCount val="1"/>
                      <c:pt idx="0">
                        <c:v>#¡REF!</c:v>
                      </c:pt>
                    </c:strCache>
                  </c:strRef>
                </c15:cat>
              </c15:filteredCategoryTitle>
            </c:ext>
            <c:ext xmlns:c16="http://schemas.microsoft.com/office/drawing/2014/chart" uri="{C3380CC4-5D6E-409C-BE32-E72D297353CC}">
              <c16:uniqueId val="{00000000-973D-4859-B9D0-B1A39971FECD}"/>
            </c:ext>
          </c:extLst>
        </c:ser>
        <c:dLbls>
          <c:showLegendKey val="0"/>
          <c:showVal val="0"/>
          <c:showCatName val="0"/>
          <c:showSerName val="0"/>
          <c:showPercent val="0"/>
          <c:showBubbleSize val="0"/>
        </c:dLbls>
        <c:gapWidth val="150"/>
        <c:axId val="186413280"/>
        <c:axId val="186423616"/>
      </c:barChart>
      <c:catAx>
        <c:axId val="1864132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es-CO"/>
          </a:p>
        </c:txPr>
        <c:crossAx val="186423616"/>
        <c:crosses val="autoZero"/>
        <c:auto val="1"/>
        <c:lblAlgn val="ctr"/>
        <c:lblOffset val="100"/>
        <c:tickLblSkip val="2"/>
        <c:tickMarkSkip val="1"/>
        <c:noMultiLvlLbl val="0"/>
      </c:catAx>
      <c:valAx>
        <c:axId val="18642361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Times New Roman"/>
                <a:ea typeface="Times New Roman"/>
                <a:cs typeface="Times New Roman"/>
              </a:defRPr>
            </a:pPr>
            <a:endParaRPr lang="es-CO"/>
          </a:p>
        </c:txPr>
        <c:crossAx val="186413280"/>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Times New Roman"/>
          <a:ea typeface="Times New Roman"/>
          <a:cs typeface="Times New Roman"/>
        </a:defRPr>
      </a:pPr>
      <a:endParaRPr lang="es-CO"/>
    </a:p>
  </c:txPr>
  <c:printSettings>
    <c:headerFooter alignWithMargins="0"/>
    <c:pageMargins b="1" l="0.75000000000000289" r="0.75000000000000289"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0000"/>
            </a:solidFill>
            <a:ln w="12700">
              <a:solidFill>
                <a:srgbClr val="000000"/>
              </a:solidFill>
              <a:prstDash val="solid"/>
            </a:ln>
          </c:spPr>
          <c:invertIfNegative val="0"/>
          <c:val>
            <c:numRef>
              <c:f>[2]Pareto!#REF!</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[2]Pareto!#REF!</c15:sqref>
                        </c15:formulaRef>
                      </c:ext>
                    </c:extLst>
                    <c:strCache>
                      <c:ptCount val="1"/>
                      <c:pt idx="0">
                        <c:v>#¡REF!</c:v>
                      </c:pt>
                    </c:strCache>
                  </c:strRef>
                </c15:cat>
              </c15:filteredCategoryTitle>
            </c:ext>
            <c:ext xmlns:c16="http://schemas.microsoft.com/office/drawing/2014/chart" uri="{C3380CC4-5D6E-409C-BE32-E72D297353CC}">
              <c16:uniqueId val="{00000000-A84B-4310-A7D7-D813F2508C74}"/>
            </c:ext>
          </c:extLst>
        </c:ser>
        <c:dLbls>
          <c:showLegendKey val="0"/>
          <c:showVal val="0"/>
          <c:showCatName val="0"/>
          <c:showSerName val="0"/>
          <c:showPercent val="0"/>
          <c:showBubbleSize val="0"/>
        </c:dLbls>
        <c:gapWidth val="150"/>
        <c:axId val="186419264"/>
        <c:axId val="186411104"/>
      </c:barChart>
      <c:catAx>
        <c:axId val="1864192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es-CO"/>
          </a:p>
        </c:txPr>
        <c:crossAx val="186411104"/>
        <c:crosses val="autoZero"/>
        <c:auto val="1"/>
        <c:lblAlgn val="ctr"/>
        <c:lblOffset val="100"/>
        <c:tickLblSkip val="1"/>
        <c:tickMarkSkip val="1"/>
        <c:noMultiLvlLbl val="0"/>
      </c:catAx>
      <c:valAx>
        <c:axId val="18641110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Times New Roman"/>
                <a:ea typeface="Times New Roman"/>
                <a:cs typeface="Times New Roman"/>
              </a:defRPr>
            </a:pPr>
            <a:endParaRPr lang="es-CO"/>
          </a:p>
        </c:txPr>
        <c:crossAx val="186419264"/>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Times New Roman"/>
          <a:ea typeface="Times New Roman"/>
          <a:cs typeface="Times New Roman"/>
        </a:defRPr>
      </a:pPr>
      <a:endParaRPr lang="es-CO"/>
    </a:p>
  </c:txPr>
  <c:printSettings>
    <c:headerFooter alignWithMargins="0"/>
    <c:pageMargins b="1" l="0.75000000000000289" r="0.75000000000000289"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559441572870876"/>
          <c:y val="2.4155172092850091E-2"/>
          <c:w val="0.7384275951868019"/>
          <c:h val="0.72900899221917237"/>
        </c:manualLayout>
      </c:layout>
      <c:barChart>
        <c:barDir val="col"/>
        <c:grouping val="clustered"/>
        <c:varyColors val="0"/>
        <c:ser>
          <c:idx val="0"/>
          <c:order val="0"/>
          <c:spPr>
            <a:solidFill>
              <a:srgbClr val="FFFF00"/>
            </a:solidFill>
            <a:ln w="12700">
              <a:solidFill>
                <a:srgbClr val="000000"/>
              </a:solidFill>
              <a:prstDash val="solid"/>
            </a:ln>
          </c:spPr>
          <c:invertIfNegative val="0"/>
          <c:dPt>
            <c:idx val="0"/>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6-32B0-4319-88FC-6B96E127CCEC}"/>
              </c:ext>
            </c:extLst>
          </c:dPt>
          <c:dPt>
            <c:idx val="1"/>
            <c:invertIfNegative val="0"/>
            <c:bubble3D val="0"/>
            <c:spPr>
              <a:solidFill>
                <a:srgbClr val="F5800B"/>
              </a:solidFill>
              <a:ln w="12700">
                <a:solidFill>
                  <a:srgbClr val="000000"/>
                </a:solidFill>
                <a:prstDash val="solid"/>
              </a:ln>
            </c:spPr>
            <c:extLst>
              <c:ext xmlns:c16="http://schemas.microsoft.com/office/drawing/2014/chart" uri="{C3380CC4-5D6E-409C-BE32-E72D297353CC}">
                <c16:uniqueId val="{00000001-FDAC-4B0E-97EE-E673FB3DB93A}"/>
              </c:ext>
            </c:extLst>
          </c:dPt>
          <c:dPt>
            <c:idx val="2"/>
            <c:invertIfNegative val="0"/>
            <c:bubble3D val="0"/>
            <c:extLst>
              <c:ext xmlns:c16="http://schemas.microsoft.com/office/drawing/2014/chart" uri="{C3380CC4-5D6E-409C-BE32-E72D297353CC}">
                <c16:uniqueId val="{00000003-FDAC-4B0E-97EE-E673FB3DB93A}"/>
              </c:ext>
            </c:extLst>
          </c:dPt>
          <c:dPt>
            <c:idx val="3"/>
            <c:invertIfNegative val="0"/>
            <c:bubble3D val="0"/>
            <c:spPr>
              <a:solidFill>
                <a:srgbClr val="92D050"/>
              </a:solidFill>
              <a:ln w="12700">
                <a:solidFill>
                  <a:srgbClr val="000000"/>
                </a:solidFill>
                <a:prstDash val="solid"/>
              </a:ln>
            </c:spPr>
            <c:extLst>
              <c:ext xmlns:c16="http://schemas.microsoft.com/office/drawing/2014/chart" uri="{C3380CC4-5D6E-409C-BE32-E72D297353CC}">
                <c16:uniqueId val="{00000005-FDAC-4B0E-97EE-E673FB3DB93A}"/>
              </c:ext>
            </c:extLst>
          </c:dPt>
          <c:dLbls>
            <c:spPr>
              <a:noFill/>
              <a:ln>
                <a:noFill/>
              </a:ln>
              <a:effectLst/>
            </c:spPr>
            <c:txPr>
              <a:bodyPr wrap="square" lIns="38100" tIns="19050" rIns="38100" bIns="19050" anchor="ctr">
                <a:spAutoFit/>
              </a:bodyPr>
              <a:lstStyle/>
              <a:p>
                <a:pPr>
                  <a:defRPr sz="900" b="1">
                    <a:solidFill>
                      <a:sysClr val="windowText" lastClr="000000"/>
                    </a:solidFill>
                    <a:latin typeface="Work Sans" panose="00000500000000000000" pitchFamily="50"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'Evaluación de Riesgos'!$D$20:$D$23</c:f>
              <c:strCache>
                <c:ptCount val="4"/>
                <c:pt idx="0">
                  <c:v>Riesgo Extremo</c:v>
                </c:pt>
                <c:pt idx="1">
                  <c:v>Riesgo Alto</c:v>
                </c:pt>
                <c:pt idx="2">
                  <c:v>Riesgo Moderado</c:v>
                </c:pt>
                <c:pt idx="3">
                  <c:v>Riesgo Bajo</c:v>
                </c:pt>
              </c:strCache>
            </c:strRef>
          </c:cat>
          <c:val>
            <c:numRef>
              <c:f>'Evaluación de Riesgos'!$E$20:$E$23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6-FDAC-4B0E-97EE-E673FB3DB93A}"/>
            </c:ext>
          </c:extLst>
        </c:ser>
        <c:dLbls>
          <c:showLegendKey val="0"/>
          <c:showVal val="0"/>
          <c:showCatName val="0"/>
          <c:showSerName val="0"/>
          <c:showPercent val="0"/>
          <c:showBubbleSize val="0"/>
        </c:dLbls>
        <c:gapWidth val="150"/>
        <c:axId val="186412736"/>
        <c:axId val="186424704"/>
      </c:barChart>
      <c:catAx>
        <c:axId val="1864127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Work Sans" panose="00000500000000000000" pitchFamily="50" charset="0"/>
                <a:ea typeface="Arial"/>
                <a:cs typeface="Arial"/>
              </a:defRPr>
            </a:pPr>
            <a:endParaRPr lang="es-CO"/>
          </a:p>
        </c:txPr>
        <c:crossAx val="186424704"/>
        <c:crosses val="autoZero"/>
        <c:auto val="1"/>
        <c:lblAlgn val="ctr"/>
        <c:lblOffset val="100"/>
        <c:tickLblSkip val="1"/>
        <c:tickMarkSkip val="1"/>
        <c:noMultiLvlLbl val="0"/>
      </c:catAx>
      <c:valAx>
        <c:axId val="18642470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Work Sans" panose="00000500000000000000" pitchFamily="50" charset="0"/>
                <a:ea typeface="Times New Roman"/>
                <a:cs typeface="Times New Roman"/>
              </a:defRPr>
            </a:pPr>
            <a:endParaRPr lang="es-CO"/>
          </a:p>
        </c:txPr>
        <c:crossAx val="186412736"/>
        <c:crosses val="autoZero"/>
        <c:crossBetween val="between"/>
        <c:majorUnit val="1"/>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Times New Roman"/>
          <a:ea typeface="Times New Roman"/>
          <a:cs typeface="Times New Roman"/>
        </a:defRPr>
      </a:pPr>
      <a:endParaRPr lang="es-CO"/>
    </a:p>
  </c:txPr>
  <c:printSettings>
    <c:headerFooter alignWithMargins="0"/>
    <c:pageMargins b="1" l="0.75000000000000289" r="0.75000000000000289"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Antes de Empezar'!A1"/></Relationships>
</file>

<file path=xl/drawings/_rels/drawing2.xml.rels><?xml version="1.0" encoding="UTF-8" standalone="yes"?>
<Relationships xmlns="http://schemas.openxmlformats.org/package/2006/relationships"><Relationship Id="rId2" Type="http://schemas.openxmlformats.org/officeDocument/2006/relationships/hyperlink" Target="#Instrucciones!A1"/><Relationship Id="rId1" Type="http://schemas.openxmlformats.org/officeDocument/2006/relationships/hyperlink" Target="#Portada!A1"/></Relationships>
</file>

<file path=xl/drawings/_rels/drawing3.xml.rels><?xml version="1.0" encoding="UTF-8" standalone="yes"?>
<Relationships xmlns="http://schemas.openxmlformats.org/package/2006/relationships"><Relationship Id="rId2" Type="http://schemas.openxmlformats.org/officeDocument/2006/relationships/hyperlink" Target="#'Determinaci&#243;n riesgos'!A1"/><Relationship Id="rId1" Type="http://schemas.openxmlformats.org/officeDocument/2006/relationships/hyperlink" Target="#'Antes de Empezar'!A1"/></Relationships>
</file>

<file path=xl/drawings/_rels/drawing4.xml.rels><?xml version="1.0" encoding="UTF-8" standalone="yes"?>
<Relationships xmlns="http://schemas.openxmlformats.org/package/2006/relationships"><Relationship Id="rId3" Type="http://schemas.openxmlformats.org/officeDocument/2006/relationships/hyperlink" Target="#'Valoraci&#243;n riesgos'!A1"/><Relationship Id="rId2" Type="http://schemas.openxmlformats.org/officeDocument/2006/relationships/hyperlink" Target="#Instrucciones!A1"/><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hyperlink" Target="#'Evaluaci&#243;n de Riesgos'!A1"/><Relationship Id="rId1" Type="http://schemas.openxmlformats.org/officeDocument/2006/relationships/hyperlink" Target="#'Determinaci&#243;n riesgos'!A1"/></Relationships>
</file>

<file path=xl/drawings/_rels/drawing6.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hyperlink" Target="#Portada!A1"/><Relationship Id="rId4" Type="http://schemas.openxmlformats.org/officeDocument/2006/relationships/hyperlink" Target="#'Valoraci&#243;n riesgos'!A1"/></Relationships>
</file>

<file path=xl/drawings/_rels/drawing7.xml.rels><?xml version="1.0" encoding="UTF-8" standalone="yes"?>
<Relationships xmlns="http://schemas.openxmlformats.org/package/2006/relationships"><Relationship Id="rId2" Type="http://schemas.openxmlformats.org/officeDocument/2006/relationships/hyperlink" Target="#Pareto!A1"/><Relationship Id="rId1" Type="http://schemas.openxmlformats.org/officeDocument/2006/relationships/hyperlink" Target="#Portada!A1"/></Relationships>
</file>

<file path=xl/drawings/drawing1.xml><?xml version="1.0" encoding="utf-8"?>
<xdr:wsDr xmlns:xdr="http://schemas.openxmlformats.org/drawingml/2006/spreadsheetDrawing" xmlns:a="http://schemas.openxmlformats.org/drawingml/2006/main">
  <xdr:twoCellAnchor>
    <xdr:from>
      <xdr:col>6</xdr:col>
      <xdr:colOff>66675</xdr:colOff>
      <xdr:row>14</xdr:row>
      <xdr:rowOff>142875</xdr:rowOff>
    </xdr:from>
    <xdr:to>
      <xdr:col>7</xdr:col>
      <xdr:colOff>571500</xdr:colOff>
      <xdr:row>16</xdr:row>
      <xdr:rowOff>28575</xdr:rowOff>
    </xdr:to>
    <xdr:sp macro="" textlink="">
      <xdr:nvSpPr>
        <xdr:cNvPr id="4" name="3 Rectángulo">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4229100" y="4105275"/>
          <a:ext cx="1266825" cy="276225"/>
        </a:xfrm>
        <a:prstGeom prst="rect">
          <a:avLst/>
        </a:prstGeom>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CONTINUAR</a:t>
          </a:r>
        </a:p>
      </xdr:txBody>
    </xdr:sp>
    <xdr:clientData/>
  </xdr:twoCellAnchor>
  <xdr:twoCellAnchor editAs="oneCell">
    <xdr:from>
      <xdr:col>1</xdr:col>
      <xdr:colOff>247650</xdr:colOff>
      <xdr:row>1</xdr:row>
      <xdr:rowOff>54561</xdr:rowOff>
    </xdr:from>
    <xdr:to>
      <xdr:col>3</xdr:col>
      <xdr:colOff>352425</xdr:colOff>
      <xdr:row>5</xdr:row>
      <xdr:rowOff>77356</xdr:rowOff>
    </xdr:to>
    <xdr:pic>
      <xdr:nvPicPr>
        <xdr:cNvPr id="7" name="Imagen 6">
          <a:extLst>
            <a:ext uri="{FF2B5EF4-FFF2-40B4-BE49-F238E27FC236}">
              <a16:creationId xmlns:a16="http://schemas.microsoft.com/office/drawing/2014/main" id="{71BEB6B7-9271-4157-80F0-5A50FBDC562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5300" y="235536"/>
          <a:ext cx="1733550" cy="746695"/>
        </a:xfrm>
        <a:prstGeom prst="rect">
          <a:avLst/>
        </a:prstGeom>
      </xdr:spPr>
    </xdr:pic>
    <xdr:clientData/>
  </xdr:twoCellAnchor>
  <xdr:twoCellAnchor editAs="oneCell">
    <xdr:from>
      <xdr:col>10</xdr:col>
      <xdr:colOff>409575</xdr:colOff>
      <xdr:row>1</xdr:row>
      <xdr:rowOff>28575</xdr:rowOff>
    </xdr:from>
    <xdr:to>
      <xdr:col>12</xdr:col>
      <xdr:colOff>695325</xdr:colOff>
      <xdr:row>5</xdr:row>
      <xdr:rowOff>129121</xdr:rowOff>
    </xdr:to>
    <xdr:pic>
      <xdr:nvPicPr>
        <xdr:cNvPr id="8" name="Imagen 7">
          <a:extLst>
            <a:ext uri="{FF2B5EF4-FFF2-40B4-BE49-F238E27FC236}">
              <a16:creationId xmlns:a16="http://schemas.microsoft.com/office/drawing/2014/main" id="{34175E9C-747A-46E3-8722-98D89E00477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591425" y="209550"/>
          <a:ext cx="1914525" cy="8244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xdr:row>
      <xdr:rowOff>76200</xdr:rowOff>
    </xdr:from>
    <xdr:to>
      <xdr:col>3</xdr:col>
      <xdr:colOff>504825</xdr:colOff>
      <xdr:row>2</xdr:row>
      <xdr:rowOff>161925</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466725" y="142875"/>
          <a:ext cx="1266825" cy="276225"/>
        </a:xfrm>
        <a:prstGeom prst="rect">
          <a:avLst/>
        </a:prstGeom>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INICIO</a:t>
          </a:r>
        </a:p>
      </xdr:txBody>
    </xdr:sp>
    <xdr:clientData/>
  </xdr:twoCellAnchor>
  <xdr:twoCellAnchor>
    <xdr:from>
      <xdr:col>3</xdr:col>
      <xdr:colOff>714375</xdr:colOff>
      <xdr:row>1</xdr:row>
      <xdr:rowOff>76200</xdr:rowOff>
    </xdr:from>
    <xdr:to>
      <xdr:col>5</xdr:col>
      <xdr:colOff>352425</xdr:colOff>
      <xdr:row>2</xdr:row>
      <xdr:rowOff>161925</xdr:rowOff>
    </xdr:to>
    <xdr:sp macro="" textlink="">
      <xdr:nvSpPr>
        <xdr:cNvPr id="3" name="3 Rectángulo">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1943100" y="142875"/>
          <a:ext cx="1266825" cy="276225"/>
        </a:xfrm>
        <a:prstGeom prst="rect">
          <a:avLst/>
        </a:prstGeom>
        <a:ln w="9525">
          <a:solidFill>
            <a:sysClr val="windowText" lastClr="000000"/>
          </a:solidFill>
        </a:ln>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s-CO" sz="1100"/>
            <a:t>CONTINUAR</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1</xdr:row>
      <xdr:rowOff>76200</xdr:rowOff>
    </xdr:from>
    <xdr:to>
      <xdr:col>3</xdr:col>
      <xdr:colOff>504825</xdr:colOff>
      <xdr:row>3</xdr:row>
      <xdr:rowOff>14287</xdr:rowOff>
    </xdr:to>
    <xdr:sp macro="" textlink="">
      <xdr:nvSpPr>
        <xdr:cNvPr id="2" name="1 Rectángulo">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333375" y="142875"/>
          <a:ext cx="1266825" cy="252412"/>
        </a:xfrm>
        <a:prstGeom prst="rect">
          <a:avLst/>
        </a:prstGeom>
        <a:ln w="12700">
          <a:solidFill>
            <a:sysClr val="windowText" lastClr="000000"/>
          </a:solidFill>
        </a:ln>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s-CO" sz="1100"/>
            <a:t>ATRÁS</a:t>
          </a:r>
        </a:p>
      </xdr:txBody>
    </xdr:sp>
    <xdr:clientData/>
  </xdr:twoCellAnchor>
  <xdr:twoCellAnchor editAs="oneCell">
    <xdr:from>
      <xdr:col>3</xdr:col>
      <xdr:colOff>714375</xdr:colOff>
      <xdr:row>1</xdr:row>
      <xdr:rowOff>76200</xdr:rowOff>
    </xdr:from>
    <xdr:to>
      <xdr:col>5</xdr:col>
      <xdr:colOff>352425</xdr:colOff>
      <xdr:row>3</xdr:row>
      <xdr:rowOff>14287</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a:off x="1809750" y="142875"/>
          <a:ext cx="1266825" cy="252412"/>
        </a:xfrm>
        <a:prstGeom prst="rect">
          <a:avLst/>
        </a:prstGeom>
        <a:ln w="12700">
          <a:solidFill>
            <a:sysClr val="windowText" lastClr="000000"/>
          </a:solidFill>
        </a:ln>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s-CO" sz="1100"/>
            <a:t>CONTINUAR</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7</xdr:col>
      <xdr:colOff>607483</xdr:colOff>
      <xdr:row>34</xdr:row>
      <xdr:rowOff>188385</xdr:rowOff>
    </xdr:from>
    <xdr:ext cx="306917" cy="317500"/>
    <xdr:pic>
      <xdr:nvPicPr>
        <xdr:cNvPr id="16" name="image3.png" descr="Mano con dedo índice apuntando a la derecha">
          <a:extLst>
            <a:ext uri="{FF2B5EF4-FFF2-40B4-BE49-F238E27FC236}">
              <a16:creationId xmlns:a16="http://schemas.microsoft.com/office/drawing/2014/main" id="{00000000-0008-0000-0400-000010000000}"/>
            </a:ext>
          </a:extLst>
        </xdr:cNvPr>
        <xdr:cNvPicPr preferRelativeResize="0"/>
      </xdr:nvPicPr>
      <xdr:blipFill>
        <a:blip xmlns:r="http://schemas.openxmlformats.org/officeDocument/2006/relationships" r:embed="rId1" cstate="print"/>
        <a:stretch>
          <a:fillRect/>
        </a:stretch>
      </xdr:blipFill>
      <xdr:spPr>
        <a:xfrm>
          <a:off x="10957983" y="7617885"/>
          <a:ext cx="306917" cy="317500"/>
        </a:xfrm>
        <a:prstGeom prst="rect">
          <a:avLst/>
        </a:prstGeom>
        <a:noFill/>
      </xdr:spPr>
    </xdr:pic>
    <xdr:clientData fLocksWithSheet="0"/>
  </xdr:oneCellAnchor>
  <xdr:twoCellAnchor>
    <xdr:from>
      <xdr:col>6</xdr:col>
      <xdr:colOff>105833</xdr:colOff>
      <xdr:row>33</xdr:row>
      <xdr:rowOff>169333</xdr:rowOff>
    </xdr:from>
    <xdr:to>
      <xdr:col>9</xdr:col>
      <xdr:colOff>21166</xdr:colOff>
      <xdr:row>36</xdr:row>
      <xdr:rowOff>275167</xdr:rowOff>
    </xdr:to>
    <xdr:sp macro="" textlink="">
      <xdr:nvSpPr>
        <xdr:cNvPr id="3" name="Llamada de flecha hacia abajo 2">
          <a:extLst>
            <a:ext uri="{FF2B5EF4-FFF2-40B4-BE49-F238E27FC236}">
              <a16:creationId xmlns:a16="http://schemas.microsoft.com/office/drawing/2014/main" id="{00000000-0008-0000-0400-000003000000}"/>
            </a:ext>
          </a:extLst>
        </xdr:cNvPr>
        <xdr:cNvSpPr/>
      </xdr:nvSpPr>
      <xdr:spPr>
        <a:xfrm>
          <a:off x="9207500" y="7821083"/>
          <a:ext cx="3005666" cy="994834"/>
        </a:xfrm>
        <a:prstGeom prst="downArrowCallou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149456</xdr:colOff>
      <xdr:row>2</xdr:row>
      <xdr:rowOff>5821</xdr:rowOff>
    </xdr:from>
    <xdr:to>
      <xdr:col>3</xdr:col>
      <xdr:colOff>772814</xdr:colOff>
      <xdr:row>3</xdr:row>
      <xdr:rowOff>72496</xdr:rowOff>
    </xdr:to>
    <xdr:sp macro="" textlink="">
      <xdr:nvSpPr>
        <xdr:cNvPr id="2" name="2 Rectángulo">
          <a:hlinkClick xmlns:r="http://schemas.openxmlformats.org/officeDocument/2006/relationships" r:id="rId2"/>
          <a:extLst>
            <a:ext uri="{FF2B5EF4-FFF2-40B4-BE49-F238E27FC236}">
              <a16:creationId xmlns:a16="http://schemas.microsoft.com/office/drawing/2014/main" id="{00000000-0008-0000-0400-000002000000}"/>
            </a:ext>
          </a:extLst>
        </xdr:cNvPr>
        <xdr:cNvSpPr/>
      </xdr:nvSpPr>
      <xdr:spPr>
        <a:xfrm>
          <a:off x="428994" y="285359"/>
          <a:ext cx="1265260" cy="253034"/>
        </a:xfrm>
        <a:prstGeom prst="rect">
          <a:avLst/>
        </a:prstGeom>
        <a:ln w="12700">
          <a:solidFill>
            <a:sysClr val="windowText" lastClr="000000"/>
          </a:solidFill>
        </a:ln>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s-CO" sz="1100"/>
            <a:t>INSTRUCCIONES</a:t>
          </a:r>
        </a:p>
      </xdr:txBody>
    </xdr:sp>
    <xdr:clientData/>
  </xdr:twoCellAnchor>
  <xdr:twoCellAnchor>
    <xdr:from>
      <xdr:col>9</xdr:col>
      <xdr:colOff>201082</xdr:colOff>
      <xdr:row>33</xdr:row>
      <xdr:rowOff>166309</xdr:rowOff>
    </xdr:from>
    <xdr:to>
      <xdr:col>9</xdr:col>
      <xdr:colOff>1034143</xdr:colOff>
      <xdr:row>36</xdr:row>
      <xdr:rowOff>208641</xdr:rowOff>
    </xdr:to>
    <xdr:sp macro="" textlink="">
      <xdr:nvSpPr>
        <xdr:cNvPr id="5" name="Llamada de flecha hacia abajo 4">
          <a:extLst>
            <a:ext uri="{FF2B5EF4-FFF2-40B4-BE49-F238E27FC236}">
              <a16:creationId xmlns:a16="http://schemas.microsoft.com/office/drawing/2014/main" id="{00000000-0008-0000-0400-000005000000}"/>
            </a:ext>
          </a:extLst>
        </xdr:cNvPr>
        <xdr:cNvSpPr/>
      </xdr:nvSpPr>
      <xdr:spPr>
        <a:xfrm>
          <a:off x="13087046" y="11160880"/>
          <a:ext cx="833061" cy="940404"/>
        </a:xfrm>
        <a:prstGeom prst="downArrowCallout">
          <a:avLst/>
        </a:prstGeom>
        <a:noFill/>
        <a:ln w="2857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116416</xdr:colOff>
      <xdr:row>36</xdr:row>
      <xdr:rowOff>381000</xdr:rowOff>
    </xdr:from>
    <xdr:to>
      <xdr:col>8</xdr:col>
      <xdr:colOff>878416</xdr:colOff>
      <xdr:row>37</xdr:row>
      <xdr:rowOff>402167</xdr:rowOff>
    </xdr:to>
    <xdr:sp macro="" textlink="">
      <xdr:nvSpPr>
        <xdr:cNvPr id="7" name="CuadroTexto 6">
          <a:extLst>
            <a:ext uri="{FF2B5EF4-FFF2-40B4-BE49-F238E27FC236}">
              <a16:creationId xmlns:a16="http://schemas.microsoft.com/office/drawing/2014/main" id="{00000000-0008-0000-0400-000007000000}"/>
            </a:ext>
          </a:extLst>
        </xdr:cNvPr>
        <xdr:cNvSpPr txBox="1"/>
      </xdr:nvSpPr>
      <xdr:spPr>
        <a:xfrm>
          <a:off x="9292166" y="8255000"/>
          <a:ext cx="2846917" cy="4762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a:latin typeface="Work Sans" panose="00000500000000000000" pitchFamily="50" charset="0"/>
            </a:rPr>
            <a:t>Debe ser diligenciado por usted usando las listas desplegables.</a:t>
          </a:r>
        </a:p>
      </xdr:txBody>
    </xdr:sp>
    <xdr:clientData/>
  </xdr:twoCellAnchor>
  <xdr:twoCellAnchor>
    <xdr:from>
      <xdr:col>8</xdr:col>
      <xdr:colOff>947303</xdr:colOff>
      <xdr:row>36</xdr:row>
      <xdr:rowOff>385233</xdr:rowOff>
    </xdr:from>
    <xdr:to>
      <xdr:col>10</xdr:col>
      <xdr:colOff>510304</xdr:colOff>
      <xdr:row>37</xdr:row>
      <xdr:rowOff>406400</xdr:rowOff>
    </xdr:to>
    <xdr:sp macro="" textlink="">
      <xdr:nvSpPr>
        <xdr:cNvPr id="9" name="CuadroTexto 8">
          <a:extLst>
            <a:ext uri="{FF2B5EF4-FFF2-40B4-BE49-F238E27FC236}">
              <a16:creationId xmlns:a16="http://schemas.microsoft.com/office/drawing/2014/main" id="{00000000-0008-0000-0400-000009000000}"/>
            </a:ext>
          </a:extLst>
        </xdr:cNvPr>
        <xdr:cNvSpPr txBox="1"/>
      </xdr:nvSpPr>
      <xdr:spPr>
        <a:xfrm>
          <a:off x="12128825" y="8419363"/>
          <a:ext cx="1478354" cy="47671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a:latin typeface="Work Sans" panose="00000500000000000000" pitchFamily="50" charset="0"/>
            </a:rPr>
            <a:t>Se calcula </a:t>
          </a:r>
          <a:r>
            <a:rPr lang="es-CO" sz="1100" baseline="0">
              <a:latin typeface="Work Sans" panose="00000500000000000000" pitchFamily="50" charset="0"/>
            </a:rPr>
            <a:t>automáticamente.</a:t>
          </a:r>
          <a:endParaRPr lang="es-CO" sz="1100">
            <a:latin typeface="Work Sans" panose="00000500000000000000" pitchFamily="50" charset="0"/>
          </a:endParaRPr>
        </a:p>
      </xdr:txBody>
    </xdr:sp>
    <xdr:clientData/>
  </xdr:twoCellAnchor>
  <xdr:oneCellAnchor>
    <xdr:from>
      <xdr:col>6</xdr:col>
      <xdr:colOff>167107</xdr:colOff>
      <xdr:row>30</xdr:row>
      <xdr:rowOff>357604</xdr:rowOff>
    </xdr:from>
    <xdr:ext cx="306917" cy="317500"/>
    <xdr:pic>
      <xdr:nvPicPr>
        <xdr:cNvPr id="10" name="image3.png" descr="Mano con dedo índice apuntando a la derecha">
          <a:extLst>
            <a:ext uri="{FF2B5EF4-FFF2-40B4-BE49-F238E27FC236}">
              <a16:creationId xmlns:a16="http://schemas.microsoft.com/office/drawing/2014/main" id="{00000000-0008-0000-0400-00000A000000}"/>
            </a:ext>
          </a:extLst>
        </xdr:cNvPr>
        <xdr:cNvPicPr preferRelativeResize="0"/>
      </xdr:nvPicPr>
      <xdr:blipFill>
        <a:blip xmlns:r="http://schemas.openxmlformats.org/officeDocument/2006/relationships" r:embed="rId1" cstate="print"/>
        <a:stretch>
          <a:fillRect/>
        </a:stretch>
      </xdr:blipFill>
      <xdr:spPr>
        <a:xfrm>
          <a:off x="9260975" y="6563893"/>
          <a:ext cx="306917" cy="317500"/>
        </a:xfrm>
        <a:prstGeom prst="rect">
          <a:avLst/>
        </a:prstGeom>
        <a:noFill/>
      </xdr:spPr>
    </xdr:pic>
    <xdr:clientData fLocksWithSheet="0"/>
  </xdr:oneCellAnchor>
  <xdr:oneCellAnchor>
    <xdr:from>
      <xdr:col>2</xdr:col>
      <xdr:colOff>364066</xdr:colOff>
      <xdr:row>35</xdr:row>
      <xdr:rowOff>28575</xdr:rowOff>
    </xdr:from>
    <xdr:ext cx="306917" cy="317500"/>
    <xdr:pic>
      <xdr:nvPicPr>
        <xdr:cNvPr id="11" name="image3.png" descr="Mano con dedo índice apuntando a la derecha">
          <a:extLst>
            <a:ext uri="{FF2B5EF4-FFF2-40B4-BE49-F238E27FC236}">
              <a16:creationId xmlns:a16="http://schemas.microsoft.com/office/drawing/2014/main" id="{00000000-0008-0000-0400-00000B000000}"/>
            </a:ext>
          </a:extLst>
        </xdr:cNvPr>
        <xdr:cNvPicPr preferRelativeResize="0"/>
      </xdr:nvPicPr>
      <xdr:blipFill>
        <a:blip xmlns:r="http://schemas.openxmlformats.org/officeDocument/2006/relationships" r:embed="rId1" cstate="print"/>
        <a:stretch>
          <a:fillRect/>
        </a:stretch>
      </xdr:blipFill>
      <xdr:spPr>
        <a:xfrm>
          <a:off x="723899" y="7754408"/>
          <a:ext cx="306917" cy="317500"/>
        </a:xfrm>
        <a:prstGeom prst="rect">
          <a:avLst/>
        </a:prstGeom>
        <a:noFill/>
      </xdr:spPr>
    </xdr:pic>
    <xdr:clientData fLocksWithSheet="0"/>
  </xdr:oneCellAnchor>
  <xdr:oneCellAnchor>
    <xdr:from>
      <xdr:col>3</xdr:col>
      <xdr:colOff>1331383</xdr:colOff>
      <xdr:row>35</xdr:row>
      <xdr:rowOff>28575</xdr:rowOff>
    </xdr:from>
    <xdr:ext cx="306917" cy="317500"/>
    <xdr:pic>
      <xdr:nvPicPr>
        <xdr:cNvPr id="12" name="image3.png" descr="Mano con dedo índice apuntando a la derecha">
          <a:extLst>
            <a:ext uri="{FF2B5EF4-FFF2-40B4-BE49-F238E27FC236}">
              <a16:creationId xmlns:a16="http://schemas.microsoft.com/office/drawing/2014/main" id="{00000000-0008-0000-0400-00000C000000}"/>
            </a:ext>
          </a:extLst>
        </xdr:cNvPr>
        <xdr:cNvPicPr preferRelativeResize="0"/>
      </xdr:nvPicPr>
      <xdr:blipFill>
        <a:blip xmlns:r="http://schemas.openxmlformats.org/officeDocument/2006/relationships" r:embed="rId1" cstate="print"/>
        <a:stretch>
          <a:fillRect/>
        </a:stretch>
      </xdr:blipFill>
      <xdr:spPr>
        <a:xfrm>
          <a:off x="2326216" y="7754408"/>
          <a:ext cx="306917" cy="317500"/>
        </a:xfrm>
        <a:prstGeom prst="rect">
          <a:avLst/>
        </a:prstGeom>
        <a:noFill/>
      </xdr:spPr>
    </xdr:pic>
    <xdr:clientData fLocksWithSheet="0"/>
  </xdr:oneCellAnchor>
  <xdr:oneCellAnchor>
    <xdr:from>
      <xdr:col>4</xdr:col>
      <xdr:colOff>3113616</xdr:colOff>
      <xdr:row>35</xdr:row>
      <xdr:rowOff>28575</xdr:rowOff>
    </xdr:from>
    <xdr:ext cx="306917" cy="317500"/>
    <xdr:pic>
      <xdr:nvPicPr>
        <xdr:cNvPr id="13" name="image3.png" descr="Mano con dedo índice apuntando a la derecha">
          <a:extLst>
            <a:ext uri="{FF2B5EF4-FFF2-40B4-BE49-F238E27FC236}">
              <a16:creationId xmlns:a16="http://schemas.microsoft.com/office/drawing/2014/main" id="{00000000-0008-0000-0400-00000D000000}"/>
            </a:ext>
          </a:extLst>
        </xdr:cNvPr>
        <xdr:cNvPicPr preferRelativeResize="0"/>
      </xdr:nvPicPr>
      <xdr:blipFill>
        <a:blip xmlns:r="http://schemas.openxmlformats.org/officeDocument/2006/relationships" r:embed="rId1" cstate="print"/>
        <a:stretch>
          <a:fillRect/>
        </a:stretch>
      </xdr:blipFill>
      <xdr:spPr>
        <a:xfrm>
          <a:off x="5748866" y="7754408"/>
          <a:ext cx="306917" cy="317500"/>
        </a:xfrm>
        <a:prstGeom prst="rect">
          <a:avLst/>
        </a:prstGeom>
        <a:noFill/>
      </xdr:spPr>
    </xdr:pic>
    <xdr:clientData fLocksWithSheet="0"/>
  </xdr:oneCellAnchor>
  <xdr:oneCellAnchor>
    <xdr:from>
      <xdr:col>5</xdr:col>
      <xdr:colOff>2832099</xdr:colOff>
      <xdr:row>35</xdr:row>
      <xdr:rowOff>28575</xdr:rowOff>
    </xdr:from>
    <xdr:ext cx="306917" cy="317500"/>
    <xdr:pic>
      <xdr:nvPicPr>
        <xdr:cNvPr id="14" name="image3.png" descr="Mano con dedo índice apuntando a la derecha">
          <a:extLst>
            <a:ext uri="{FF2B5EF4-FFF2-40B4-BE49-F238E27FC236}">
              <a16:creationId xmlns:a16="http://schemas.microsoft.com/office/drawing/2014/main" id="{00000000-0008-0000-0400-00000E000000}"/>
            </a:ext>
          </a:extLst>
        </xdr:cNvPr>
        <xdr:cNvPicPr preferRelativeResize="0"/>
      </xdr:nvPicPr>
      <xdr:blipFill>
        <a:blip xmlns:r="http://schemas.openxmlformats.org/officeDocument/2006/relationships" r:embed="rId1" cstate="print"/>
        <a:stretch>
          <a:fillRect/>
        </a:stretch>
      </xdr:blipFill>
      <xdr:spPr>
        <a:xfrm>
          <a:off x="8854016" y="7754408"/>
          <a:ext cx="306917" cy="317500"/>
        </a:xfrm>
        <a:prstGeom prst="rect">
          <a:avLst/>
        </a:prstGeom>
        <a:noFill/>
      </xdr:spPr>
    </xdr:pic>
    <xdr:clientData fLocksWithSheet="0"/>
  </xdr:oneCellAnchor>
  <xdr:oneCellAnchor>
    <xdr:from>
      <xdr:col>6</xdr:col>
      <xdr:colOff>878416</xdr:colOff>
      <xdr:row>34</xdr:row>
      <xdr:rowOff>188385</xdr:rowOff>
    </xdr:from>
    <xdr:ext cx="306917" cy="317500"/>
    <xdr:pic>
      <xdr:nvPicPr>
        <xdr:cNvPr id="15" name="image3.png" descr="Mano con dedo índice apuntando a la derecha">
          <a:extLst>
            <a:ext uri="{FF2B5EF4-FFF2-40B4-BE49-F238E27FC236}">
              <a16:creationId xmlns:a16="http://schemas.microsoft.com/office/drawing/2014/main" id="{00000000-0008-0000-0400-00000F000000}"/>
            </a:ext>
          </a:extLst>
        </xdr:cNvPr>
        <xdr:cNvPicPr preferRelativeResize="0"/>
      </xdr:nvPicPr>
      <xdr:blipFill>
        <a:blip xmlns:r="http://schemas.openxmlformats.org/officeDocument/2006/relationships" r:embed="rId1" cstate="print"/>
        <a:stretch>
          <a:fillRect/>
        </a:stretch>
      </xdr:blipFill>
      <xdr:spPr>
        <a:xfrm>
          <a:off x="10054166" y="7617885"/>
          <a:ext cx="306917" cy="317500"/>
        </a:xfrm>
        <a:prstGeom prst="rect">
          <a:avLst/>
        </a:prstGeom>
        <a:noFill/>
      </xdr:spPr>
    </xdr:pic>
    <xdr:clientData fLocksWithSheet="0"/>
  </xdr:oneCellAnchor>
  <xdr:oneCellAnchor>
    <xdr:from>
      <xdr:col>8</xdr:col>
      <xdr:colOff>643466</xdr:colOff>
      <xdr:row>34</xdr:row>
      <xdr:rowOff>188385</xdr:rowOff>
    </xdr:from>
    <xdr:ext cx="306917" cy="317500"/>
    <xdr:pic>
      <xdr:nvPicPr>
        <xdr:cNvPr id="17" name="image3.png" descr="Mano con dedo índice apuntando a la derecha">
          <a:extLst>
            <a:ext uri="{FF2B5EF4-FFF2-40B4-BE49-F238E27FC236}">
              <a16:creationId xmlns:a16="http://schemas.microsoft.com/office/drawing/2014/main" id="{00000000-0008-0000-0400-000011000000}"/>
            </a:ext>
          </a:extLst>
        </xdr:cNvPr>
        <xdr:cNvPicPr preferRelativeResize="0"/>
      </xdr:nvPicPr>
      <xdr:blipFill>
        <a:blip xmlns:r="http://schemas.openxmlformats.org/officeDocument/2006/relationships" r:embed="rId1" cstate="print"/>
        <a:stretch>
          <a:fillRect/>
        </a:stretch>
      </xdr:blipFill>
      <xdr:spPr>
        <a:xfrm>
          <a:off x="11904133" y="7617885"/>
          <a:ext cx="306917" cy="317500"/>
        </a:xfrm>
        <a:prstGeom prst="rect">
          <a:avLst/>
        </a:prstGeom>
        <a:noFill/>
      </xdr:spPr>
    </xdr:pic>
    <xdr:clientData fLocksWithSheet="0"/>
  </xdr:oneCellAnchor>
  <xdr:oneCellAnchor>
    <xdr:from>
      <xdr:col>9</xdr:col>
      <xdr:colOff>541866</xdr:colOff>
      <xdr:row>34</xdr:row>
      <xdr:rowOff>188385</xdr:rowOff>
    </xdr:from>
    <xdr:ext cx="306917" cy="317500"/>
    <xdr:pic>
      <xdr:nvPicPr>
        <xdr:cNvPr id="18" name="image3.png" descr="Mano con dedo índice apuntando a la derecha">
          <a:extLst>
            <a:ext uri="{FF2B5EF4-FFF2-40B4-BE49-F238E27FC236}">
              <a16:creationId xmlns:a16="http://schemas.microsoft.com/office/drawing/2014/main" id="{00000000-0008-0000-0400-000012000000}"/>
            </a:ext>
          </a:extLst>
        </xdr:cNvPr>
        <xdr:cNvPicPr preferRelativeResize="0"/>
      </xdr:nvPicPr>
      <xdr:blipFill>
        <a:blip xmlns:r="http://schemas.openxmlformats.org/officeDocument/2006/relationships" r:embed="rId1" cstate="print"/>
        <a:stretch>
          <a:fillRect/>
        </a:stretch>
      </xdr:blipFill>
      <xdr:spPr>
        <a:xfrm>
          <a:off x="13427830" y="11482314"/>
          <a:ext cx="306917" cy="317500"/>
        </a:xfrm>
        <a:prstGeom prst="rect">
          <a:avLst/>
        </a:prstGeom>
        <a:noFill/>
      </xdr:spPr>
    </xdr:pic>
    <xdr:clientData fLocksWithSheet="0"/>
  </xdr:oneCellAnchor>
  <xdr:twoCellAnchor>
    <xdr:from>
      <xdr:col>3</xdr:col>
      <xdr:colOff>1345923</xdr:colOff>
      <xdr:row>2</xdr:row>
      <xdr:rowOff>3751</xdr:rowOff>
    </xdr:from>
    <xdr:to>
      <xdr:col>4</xdr:col>
      <xdr:colOff>900733</xdr:colOff>
      <xdr:row>3</xdr:row>
      <xdr:rowOff>74567</xdr:rowOff>
    </xdr:to>
    <xdr:sp macro="" textlink="">
      <xdr:nvSpPr>
        <xdr:cNvPr id="19" name="3 Rectángulo">
          <a:hlinkClick xmlns:r="http://schemas.openxmlformats.org/officeDocument/2006/relationships" r:id="rId3"/>
          <a:extLst>
            <a:ext uri="{FF2B5EF4-FFF2-40B4-BE49-F238E27FC236}">
              <a16:creationId xmlns:a16="http://schemas.microsoft.com/office/drawing/2014/main" id="{00000000-0008-0000-0400-000013000000}"/>
            </a:ext>
          </a:extLst>
        </xdr:cNvPr>
        <xdr:cNvSpPr/>
      </xdr:nvSpPr>
      <xdr:spPr>
        <a:xfrm>
          <a:off x="2267363" y="283289"/>
          <a:ext cx="1190625" cy="257175"/>
        </a:xfrm>
        <a:prstGeom prst="rect">
          <a:avLst/>
        </a:prstGeom>
        <a:ln w="12700">
          <a:solidFill>
            <a:sysClr val="windowText" lastClr="000000"/>
          </a:solidFill>
        </a:ln>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s-CO" sz="1100"/>
            <a:t>CONTINUAR</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171450</xdr:colOff>
      <xdr:row>10</xdr:row>
      <xdr:rowOff>38100</xdr:rowOff>
    </xdr:from>
    <xdr:to>
      <xdr:col>4</xdr:col>
      <xdr:colOff>114300</xdr:colOff>
      <xdr:row>12</xdr:row>
      <xdr:rowOff>28575</xdr:rowOff>
    </xdr:to>
    <xdr:sp macro="" textlink="">
      <xdr:nvSpPr>
        <xdr:cNvPr id="6" name="AutoShape 1">
          <a:extLst>
            <a:ext uri="{FF2B5EF4-FFF2-40B4-BE49-F238E27FC236}">
              <a16:creationId xmlns:a16="http://schemas.microsoft.com/office/drawing/2014/main" id="{00000000-0008-0000-0500-000006000000}"/>
            </a:ext>
          </a:extLst>
        </xdr:cNvPr>
        <xdr:cNvSpPr>
          <a:spLocks noChangeArrowheads="1"/>
        </xdr:cNvSpPr>
      </xdr:nvSpPr>
      <xdr:spPr bwMode="auto">
        <a:xfrm>
          <a:off x="609600" y="533400"/>
          <a:ext cx="323850" cy="419100"/>
        </a:xfrm>
        <a:prstGeom prst="flowChartExtract">
          <a:avLst/>
        </a:prstGeom>
        <a:solidFill>
          <a:schemeClr val="accent1">
            <a:lumMod val="75000"/>
          </a:schemeClr>
        </a:solidFill>
        <a:ln w="9525">
          <a:noFill/>
          <a:miter lim="800000"/>
          <a:headEnd/>
          <a:tailEnd/>
        </a:ln>
      </xdr:spPr>
    </xdr:sp>
    <xdr:clientData/>
  </xdr:twoCellAnchor>
  <xdr:twoCellAnchor>
    <xdr:from>
      <xdr:col>29</xdr:col>
      <xdr:colOff>285749</xdr:colOff>
      <xdr:row>37</xdr:row>
      <xdr:rowOff>76200</xdr:rowOff>
    </xdr:from>
    <xdr:to>
      <xdr:col>31</xdr:col>
      <xdr:colOff>52916</xdr:colOff>
      <xdr:row>39</xdr:row>
      <xdr:rowOff>104775</xdr:rowOff>
    </xdr:to>
    <xdr:sp macro="" textlink="">
      <xdr:nvSpPr>
        <xdr:cNvPr id="7" name="AutoShape 2">
          <a:extLst>
            <a:ext uri="{FF2B5EF4-FFF2-40B4-BE49-F238E27FC236}">
              <a16:creationId xmlns:a16="http://schemas.microsoft.com/office/drawing/2014/main" id="{00000000-0008-0000-0500-000007000000}"/>
            </a:ext>
          </a:extLst>
        </xdr:cNvPr>
        <xdr:cNvSpPr>
          <a:spLocks noChangeArrowheads="1"/>
        </xdr:cNvSpPr>
      </xdr:nvSpPr>
      <xdr:spPr bwMode="auto">
        <a:xfrm rot="5400000">
          <a:off x="7108295" y="4355571"/>
          <a:ext cx="346075" cy="169333"/>
        </a:xfrm>
        <a:prstGeom prst="flowChartExtract">
          <a:avLst/>
        </a:prstGeom>
        <a:solidFill>
          <a:schemeClr val="accent1">
            <a:lumMod val="75000"/>
          </a:schemeClr>
        </a:solidFill>
        <a:ln w="9525">
          <a:noFill/>
          <a:miter lim="800000"/>
          <a:headEnd/>
          <a:tailEnd/>
        </a:ln>
      </xdr:spPr>
    </xdr:sp>
    <xdr:clientData/>
  </xdr:twoCellAnchor>
  <xdr:twoCellAnchor>
    <xdr:from>
      <xdr:col>2</xdr:col>
      <xdr:colOff>74084</xdr:colOff>
      <xdr:row>2</xdr:row>
      <xdr:rowOff>95252</xdr:rowOff>
    </xdr:from>
    <xdr:to>
      <xdr:col>5</xdr:col>
      <xdr:colOff>560917</xdr:colOff>
      <xdr:row>4</xdr:row>
      <xdr:rowOff>3177</xdr:rowOff>
    </xdr:to>
    <xdr:sp macro="" textlink="">
      <xdr:nvSpPr>
        <xdr:cNvPr id="8" name="2 Rectángulo">
          <a:hlinkClick xmlns:r="http://schemas.openxmlformats.org/officeDocument/2006/relationships" r:id="rId1"/>
          <a:extLst>
            <a:ext uri="{FF2B5EF4-FFF2-40B4-BE49-F238E27FC236}">
              <a16:creationId xmlns:a16="http://schemas.microsoft.com/office/drawing/2014/main" id="{00000000-0008-0000-0500-000008000000}"/>
            </a:ext>
          </a:extLst>
        </xdr:cNvPr>
        <xdr:cNvSpPr/>
      </xdr:nvSpPr>
      <xdr:spPr>
        <a:xfrm>
          <a:off x="433917" y="264585"/>
          <a:ext cx="1047750" cy="257175"/>
        </a:xfrm>
        <a:prstGeom prst="rect">
          <a:avLst/>
        </a:prstGeom>
        <a:ln w="12700">
          <a:solidFill>
            <a:sysClr val="windowText" lastClr="000000"/>
          </a:solidFill>
        </a:ln>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s-CO" sz="1100"/>
            <a:t>ATRÁS</a:t>
          </a:r>
        </a:p>
      </xdr:txBody>
    </xdr:sp>
    <xdr:clientData/>
  </xdr:twoCellAnchor>
  <xdr:twoCellAnchor>
    <xdr:from>
      <xdr:col>5</xdr:col>
      <xdr:colOff>799042</xdr:colOff>
      <xdr:row>2</xdr:row>
      <xdr:rowOff>95252</xdr:rowOff>
    </xdr:from>
    <xdr:to>
      <xdr:col>9</xdr:col>
      <xdr:colOff>285750</xdr:colOff>
      <xdr:row>4</xdr:row>
      <xdr:rowOff>3177</xdr:rowOff>
    </xdr:to>
    <xdr:sp macro="" textlink="">
      <xdr:nvSpPr>
        <xdr:cNvPr id="9" name="3 Rectángulo">
          <a:hlinkClick xmlns:r="http://schemas.openxmlformats.org/officeDocument/2006/relationships" r:id="rId2"/>
          <a:extLst>
            <a:ext uri="{FF2B5EF4-FFF2-40B4-BE49-F238E27FC236}">
              <a16:creationId xmlns:a16="http://schemas.microsoft.com/office/drawing/2014/main" id="{00000000-0008-0000-0500-000009000000}"/>
            </a:ext>
          </a:extLst>
        </xdr:cNvPr>
        <xdr:cNvSpPr/>
      </xdr:nvSpPr>
      <xdr:spPr>
        <a:xfrm>
          <a:off x="1719792" y="264585"/>
          <a:ext cx="1190625" cy="257175"/>
        </a:xfrm>
        <a:prstGeom prst="rect">
          <a:avLst/>
        </a:prstGeom>
        <a:ln w="12700">
          <a:solidFill>
            <a:sysClr val="windowText" lastClr="000000"/>
          </a:solidFill>
        </a:ln>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s-CO" sz="1100"/>
            <a:t>CONTINUAR</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16</xdr:row>
      <xdr:rowOff>66675</xdr:rowOff>
    </xdr:from>
    <xdr:to>
      <xdr:col>0</xdr:col>
      <xdr:colOff>0</xdr:colOff>
      <xdr:row>17</xdr:row>
      <xdr:rowOff>95250</xdr:rowOff>
    </xdr:to>
    <xdr:sp macro="" textlink="">
      <xdr:nvSpPr>
        <xdr:cNvPr id="2" name="AutoShape 1">
          <a:extLst>
            <a:ext uri="{FF2B5EF4-FFF2-40B4-BE49-F238E27FC236}">
              <a16:creationId xmlns:a16="http://schemas.microsoft.com/office/drawing/2014/main" id="{00000000-0008-0000-0800-000002000000}"/>
            </a:ext>
          </a:extLst>
        </xdr:cNvPr>
        <xdr:cNvSpPr>
          <a:spLocks noChangeArrowheads="1"/>
        </xdr:cNvSpPr>
      </xdr:nvSpPr>
      <xdr:spPr bwMode="auto">
        <a:xfrm>
          <a:off x="0" y="2476500"/>
          <a:ext cx="0" cy="228600"/>
        </a:xfrm>
        <a:prstGeom prst="flowChartExtract">
          <a:avLst/>
        </a:prstGeom>
        <a:solidFill>
          <a:srgbClr val="33CCCC"/>
        </a:solidFill>
        <a:ln w="9525">
          <a:noFill/>
          <a:miter lim="800000"/>
          <a:headEnd/>
          <a:tailEnd/>
        </a:ln>
      </xdr:spPr>
    </xdr:sp>
    <xdr:clientData/>
  </xdr:twoCellAnchor>
  <xdr:twoCellAnchor>
    <xdr:from>
      <xdr:col>0</xdr:col>
      <xdr:colOff>0</xdr:colOff>
      <xdr:row>24</xdr:row>
      <xdr:rowOff>0</xdr:rowOff>
    </xdr:from>
    <xdr:to>
      <xdr:col>0</xdr:col>
      <xdr:colOff>0</xdr:colOff>
      <xdr:row>25</xdr:row>
      <xdr:rowOff>66675</xdr:rowOff>
    </xdr:to>
    <xdr:sp macro="" textlink="">
      <xdr:nvSpPr>
        <xdr:cNvPr id="3" name="AutoShape 2">
          <a:extLst>
            <a:ext uri="{FF2B5EF4-FFF2-40B4-BE49-F238E27FC236}">
              <a16:creationId xmlns:a16="http://schemas.microsoft.com/office/drawing/2014/main" id="{00000000-0008-0000-0800-000003000000}"/>
            </a:ext>
          </a:extLst>
        </xdr:cNvPr>
        <xdr:cNvSpPr>
          <a:spLocks noChangeArrowheads="1"/>
        </xdr:cNvSpPr>
      </xdr:nvSpPr>
      <xdr:spPr bwMode="auto">
        <a:xfrm rot="5400000">
          <a:off x="-157163" y="4119563"/>
          <a:ext cx="314325" cy="0"/>
        </a:xfrm>
        <a:prstGeom prst="flowChartExtract">
          <a:avLst/>
        </a:prstGeom>
        <a:solidFill>
          <a:srgbClr val="FF6600"/>
        </a:solidFill>
        <a:ln w="9525">
          <a:noFill/>
          <a:miter lim="800000"/>
          <a:headEnd/>
          <a:tailEnd/>
        </a:ln>
      </xdr:spPr>
    </xdr:sp>
    <xdr:clientData/>
  </xdr:twoCellAnchor>
  <xdr:twoCellAnchor>
    <xdr:from>
      <xdr:col>0</xdr:col>
      <xdr:colOff>0</xdr:colOff>
      <xdr:row>22</xdr:row>
      <xdr:rowOff>28575</xdr:rowOff>
    </xdr:from>
    <xdr:to>
      <xdr:col>0</xdr:col>
      <xdr:colOff>0</xdr:colOff>
      <xdr:row>29</xdr:row>
      <xdr:rowOff>0</xdr:rowOff>
    </xdr:to>
    <xdr:graphicFrame macro="">
      <xdr:nvGraphicFramePr>
        <xdr:cNvPr id="4" name="Chart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29</xdr:row>
      <xdr:rowOff>0</xdr:rowOff>
    </xdr:from>
    <xdr:to>
      <xdr:col>0</xdr:col>
      <xdr:colOff>0</xdr:colOff>
      <xdr:row>29</xdr:row>
      <xdr:rowOff>0</xdr:rowOff>
    </xdr:to>
    <xdr:graphicFrame macro="">
      <xdr:nvGraphicFramePr>
        <xdr:cNvPr id="5" name="Chart 4">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38100</xdr:colOff>
      <xdr:row>12</xdr:row>
      <xdr:rowOff>85724</xdr:rowOff>
    </xdr:from>
    <xdr:to>
      <xdr:col>14</xdr:col>
      <xdr:colOff>444500</xdr:colOff>
      <xdr:row>29</xdr:row>
      <xdr:rowOff>0</xdr:rowOff>
    </xdr:to>
    <xdr:graphicFrame macro="">
      <xdr:nvGraphicFramePr>
        <xdr:cNvPr id="8" name="Chart 10">
          <a:extLst>
            <a:ext uri="{FF2B5EF4-FFF2-40B4-BE49-F238E27FC236}">
              <a16:creationId xmlns:a16="http://schemas.microsoft.com/office/drawing/2014/main" id="{00000000-0008-0000-08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76200</xdr:colOff>
      <xdr:row>1</xdr:row>
      <xdr:rowOff>38100</xdr:rowOff>
    </xdr:from>
    <xdr:to>
      <xdr:col>3</xdr:col>
      <xdr:colOff>723900</xdr:colOff>
      <xdr:row>2</xdr:row>
      <xdr:rowOff>93662</xdr:rowOff>
    </xdr:to>
    <xdr:sp macro="" textlink="">
      <xdr:nvSpPr>
        <xdr:cNvPr id="7" name="2 Rectángulo">
          <a:hlinkClick xmlns:r="http://schemas.openxmlformats.org/officeDocument/2006/relationships" r:id="rId4"/>
          <a:extLst>
            <a:ext uri="{FF2B5EF4-FFF2-40B4-BE49-F238E27FC236}">
              <a16:creationId xmlns:a16="http://schemas.microsoft.com/office/drawing/2014/main" id="{00000000-0008-0000-0800-000007000000}"/>
            </a:ext>
          </a:extLst>
        </xdr:cNvPr>
        <xdr:cNvSpPr/>
      </xdr:nvSpPr>
      <xdr:spPr>
        <a:xfrm>
          <a:off x="647700" y="133350"/>
          <a:ext cx="914400" cy="255587"/>
        </a:xfrm>
        <a:prstGeom prst="rect">
          <a:avLst/>
        </a:prstGeom>
        <a:ln w="12700">
          <a:solidFill>
            <a:sysClr val="windowText" lastClr="000000"/>
          </a:solidFill>
        </a:ln>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s-CO" sz="1100"/>
            <a:t>ATRÁS</a:t>
          </a:r>
        </a:p>
      </xdr:txBody>
    </xdr:sp>
    <xdr:clientData/>
  </xdr:twoCellAnchor>
  <xdr:twoCellAnchor>
    <xdr:from>
      <xdr:col>3</xdr:col>
      <xdr:colOff>939271</xdr:colOff>
      <xdr:row>1</xdr:row>
      <xdr:rowOff>38100</xdr:rowOff>
    </xdr:from>
    <xdr:to>
      <xdr:col>4</xdr:col>
      <xdr:colOff>171451</xdr:colOff>
      <xdr:row>2</xdr:row>
      <xdr:rowOff>93662</xdr:rowOff>
    </xdr:to>
    <xdr:sp macro="" textlink="">
      <xdr:nvSpPr>
        <xdr:cNvPr id="9" name="3 Rectángulo">
          <a:hlinkClick xmlns:r="http://schemas.openxmlformats.org/officeDocument/2006/relationships" r:id="rId5"/>
          <a:extLst>
            <a:ext uri="{FF2B5EF4-FFF2-40B4-BE49-F238E27FC236}">
              <a16:creationId xmlns:a16="http://schemas.microsoft.com/office/drawing/2014/main" id="{00000000-0008-0000-0800-000009000000}"/>
            </a:ext>
          </a:extLst>
        </xdr:cNvPr>
        <xdr:cNvSpPr/>
      </xdr:nvSpPr>
      <xdr:spPr>
        <a:xfrm>
          <a:off x="1777471" y="133350"/>
          <a:ext cx="1003830" cy="255587"/>
        </a:xfrm>
        <a:prstGeom prst="rect">
          <a:avLst/>
        </a:prstGeom>
        <a:ln w="12700">
          <a:solidFill>
            <a:sysClr val="windowText" lastClr="000000"/>
          </a:solidFill>
        </a:ln>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s-CO" sz="1100"/>
            <a:t>FINALIZAR</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57150</xdr:colOff>
      <xdr:row>2</xdr:row>
      <xdr:rowOff>0</xdr:rowOff>
    </xdr:from>
    <xdr:to>
      <xdr:col>4</xdr:col>
      <xdr:colOff>577320</xdr:colOff>
      <xdr:row>3</xdr:row>
      <xdr:rowOff>93662</xdr:rowOff>
    </xdr:to>
    <xdr:sp macro="" textlink="">
      <xdr:nvSpPr>
        <xdr:cNvPr id="4" name="2 Rectángulo">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a:off x="371475" y="238125"/>
          <a:ext cx="967845" cy="255587"/>
        </a:xfrm>
        <a:prstGeom prst="rect">
          <a:avLst/>
        </a:prstGeom>
        <a:solidFill>
          <a:schemeClr val="accent5">
            <a:lumMod val="60000"/>
            <a:lumOff val="40000"/>
          </a:schemeClr>
        </a:solid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INICIO</a:t>
          </a:r>
        </a:p>
      </xdr:txBody>
    </xdr:sp>
    <xdr:clientData/>
  </xdr:twoCellAnchor>
  <xdr:twoCellAnchor>
    <xdr:from>
      <xdr:col>4</xdr:col>
      <xdr:colOff>815445</xdr:colOff>
      <xdr:row>2</xdr:row>
      <xdr:rowOff>0</xdr:rowOff>
    </xdr:from>
    <xdr:to>
      <xdr:col>6</xdr:col>
      <xdr:colOff>200025</xdr:colOff>
      <xdr:row>3</xdr:row>
      <xdr:rowOff>93662</xdr:rowOff>
    </xdr:to>
    <xdr:sp macro="" textlink="">
      <xdr:nvSpPr>
        <xdr:cNvPr id="5" name="3 Rectángulo">
          <a:hlinkClick xmlns:r="http://schemas.openxmlformats.org/officeDocument/2006/relationships" r:id="rId2"/>
          <a:extLst>
            <a:ext uri="{FF2B5EF4-FFF2-40B4-BE49-F238E27FC236}">
              <a16:creationId xmlns:a16="http://schemas.microsoft.com/office/drawing/2014/main" id="{00000000-0008-0000-0600-000005000000}"/>
            </a:ext>
          </a:extLst>
        </xdr:cNvPr>
        <xdr:cNvSpPr/>
      </xdr:nvSpPr>
      <xdr:spPr>
        <a:xfrm>
          <a:off x="1577445" y="238125"/>
          <a:ext cx="1013355" cy="255587"/>
        </a:xfrm>
        <a:prstGeom prst="rect">
          <a:avLst/>
        </a:prstGeom>
        <a:solidFill>
          <a:schemeClr val="accent5">
            <a:lumMod val="60000"/>
            <a:lumOff val="40000"/>
          </a:schemeClr>
        </a:solid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CONTINUAR</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bout:blank"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esgos y Controles"/>
      <sheetName val="Soporte Calificación"/>
      <sheetName val="Mapa Inherente"/>
      <sheetName val="Mapa Residual"/>
      <sheetName val="Pareto"/>
      <sheetName val="Riesgos"/>
      <sheetName val="Prioridad de riesgos"/>
      <sheetName val="Estadísticos"/>
      <sheetName val="Sheet1"/>
      <sheetName val="Sheet2"/>
      <sheetName val="Sheet3"/>
      <sheetName val="Portada"/>
      <sheetName val="Antes de Empezar"/>
      <sheetName val="Mapa documento"/>
      <sheetName val="Instrucciones"/>
      <sheetName val="Verificación"/>
      <sheetName val="Definición Actividades"/>
      <sheetName val="Ajustes a Procedimientos"/>
      <sheetName val="1. PPDA"/>
      <sheetName val="2.  Directrices Conciliación"/>
      <sheetName val="3. Conciliación Extrajudicial"/>
      <sheetName val="4. Arbitramento MASC "/>
      <sheetName val="5.Estado como Demandante"/>
      <sheetName val="6. Estado como Demandado"/>
      <sheetName val="7. Atención acción de tutela"/>
      <sheetName val="8. Provisión pago sentencias "/>
      <sheetName val="9. Cumplimiento sentencias"/>
      <sheetName val="10. Acción de repetición"/>
      <sheetName val="Matriz de riesgos"/>
      <sheetName val="Mapa de riesgos"/>
      <sheetName val="Hoja1"/>
      <sheetName val="Listado Entidades"/>
      <sheetName val="Indicadores"/>
      <sheetName val="Niveles "/>
      <sheetName val="HV Ind Prevencion 1"/>
      <sheetName val="HV Ind Prevencion 2"/>
      <sheetName val="HV Ind Prejudicial 3"/>
      <sheetName val="HV Ind Judicial 16"/>
      <sheetName val="HV Ind Pagos 18"/>
      <sheetName val="HV Ind Repeticion 23"/>
      <sheetName val="Causa eKOGUI"/>
      <sheetName val="1. Portada"/>
      <sheetName val="2. Datos del cliente"/>
      <sheetName val="3. Análisis"/>
      <sheetName val="5. Scorecard ponderado"/>
      <sheetName val="6. Scorecard bruto"/>
      <sheetName val="7. Hallazgos"/>
      <sheetName val="8. Cáculo"/>
      <sheetName val="Title"/>
      <sheetName val="Instructions"/>
      <sheetName val="Formulas"/>
      <sheetName val="Model Set-Up"/>
      <sheetName val="Table of Contents"/>
      <sheetName val="Opportunity Matrix"/>
      <sheetName val="Control Panel"/>
      <sheetName val="Summary by Time Period "/>
      <sheetName val="Summary Analysis"/>
      <sheetName val="Financial Statement Impact"/>
      <sheetName val="Flashcards"/>
      <sheetName val="Multivariate Analysis"/>
      <sheetName val="Benefits Tracking"/>
      <sheetName val="Benefits Variance"/>
      <sheetName val="Set-Up Page"/>
      <sheetName val="Templates"/>
      <sheetName val="Named Ranges "/>
      <sheetName val="Summary by Time Period"/>
      <sheetName val="Benefit Flashcard"/>
      <sheetName val="Cost Flashcard"/>
      <sheetName val="Overview"/>
      <sheetName val="How to Use"/>
      <sheetName val="Title Sheet"/>
      <sheetName val="FTE Information and costs"/>
      <sheetName val="Strategic Planning"/>
      <sheetName val="Business Planning"/>
      <sheetName val="Budgeting"/>
      <sheetName val="Forecasting"/>
      <sheetName val="PBF Calendar"/>
      <sheetName val="Volumetric Data"/>
      <sheetName val="Report Inventory"/>
      <sheetName val="Cost - Summary"/>
      <sheetName val="Hidden"/>
      <sheetName val="Client Data"/>
      <sheetName val="Guidance Notes"/>
      <sheetName val="Reporting Process"/>
      <sheetName val="Reporting Technology"/>
      <sheetName val="Lists"/>
      <sheetName val="General"/>
      <sheetName val="About this ToolEnabler"/>
      <sheetName val="0 - Client's Cover"/>
      <sheetName val="1 - How to use"/>
      <sheetName val="2 - Contact details"/>
      <sheetName val="3 - Documents Requested"/>
      <sheetName val="4 - Costs"/>
      <sheetName val="5 - Headcounts"/>
      <sheetName val="0 - Guidance"/>
      <sheetName val="6 - Activity Data"/>
      <sheetName val="7 - Process Questionnaire"/>
      <sheetName val="8 - Component Questionnaire"/>
      <sheetName val="Client's Cover"/>
      <sheetName val="Contact details"/>
      <sheetName val="Documents Requested"/>
      <sheetName val="Costs"/>
      <sheetName val="Headcounts"/>
      <sheetName val="Activity Data"/>
      <sheetName val="Process Questionnaire"/>
      <sheetName val="Component Questionnaire"/>
      <sheetName val="FTE -  General Information"/>
      <sheetName val="Account Payable"/>
      <sheetName val="Account Receivable"/>
      <sheetName val="Cash Management"/>
      <sheetName val="Inventory"/>
      <sheetName val="Management reporting"/>
      <sheetName val="Budgeting Forecasting"/>
      <sheetName val="Procurement"/>
      <sheetName val="Statutory"/>
      <sheetName val="Fixed Assets"/>
      <sheetName val="Travel Expenses"/>
      <sheetName val="General Accounting"/>
      <sheetName val="Costs - FTE"/>
      <sheetName val="Reports List"/>
      <sheetName val="Systems - Summary"/>
      <sheetName val="Help"/>
      <sheetName val="Staatenbeispiel"/>
      <sheetName val="Maturity framework"/>
      <sheetName val="Maturity Assessment"/>
      <sheetName val="Dashboard"/>
      <sheetName val="Key Findings"/>
      <sheetName val="Color Scheme"/>
      <sheetName val="Process level Maturity asssessm"/>
      <sheetName val="Collateral"/>
      <sheetName val="Read Me First"/>
      <sheetName val="Financial Analysis"/>
      <sheetName val="Vendor Analysis"/>
      <sheetName val="Technical Analysis"/>
      <sheetName val="Functional Analysis"/>
      <sheetName val="Summary"/>
      <sheetName val="Graphical Analysis"/>
      <sheetName val="Presentation"/>
      <sheetName val="Customer"/>
      <sheetName val="Menu"/>
      <sheetName val="ReportGovernance"/>
      <sheetName val="ReportPreparation"/>
      <sheetName val="VarianceAnalysis"/>
      <sheetName val="FinancialAnalysis"/>
      <sheetName val="OperationalAnalysis"/>
      <sheetName val="ReportDataQuality"/>
      <sheetName val="People-by-Process"/>
      <sheetName val="FTE - General Information"/>
      <sheetName val="Report Questions"/>
      <sheetName val="REPORT_GOVERNANCE_INDEX"/>
      <sheetName val="REPORT_PREPARATION_INDEX"/>
      <sheetName val="VARIANCE_ANALYSIS_INDEX"/>
      <sheetName val="FINANCIAL_ANALYSIS_INDEX"/>
      <sheetName val="OPERATIONAL_ANALYSIS_INDEX"/>
      <sheetName val="REPORT_DATA_QUALITY_INDEX"/>
      <sheetName val="Cube1"/>
      <sheetName val="Cube2"/>
      <sheetName val="Cube3"/>
      <sheetName val="About this Tool"/>
      <sheetName val="Risk Log"/>
      <sheetName val="Risk Measures"/>
      <sheetName val="Administration"/>
      <sheetName val="Introduction"/>
      <sheetName val="A) Company Information"/>
      <sheetName val="B) Ongoing Bookkeeping"/>
      <sheetName val="C) Close the books"/>
      <sheetName val="D) Reporting"/>
      <sheetName val="E) Systems and Tools"/>
      <sheetName val="Comments"/>
      <sheetName val="Listen"/>
      <sheetName val="ImportAccess_A"/>
      <sheetName val="ImportAccess_A310"/>
      <sheetName val="ImportAccess_A400"/>
      <sheetName val="ImportAccess_A450"/>
      <sheetName val="ImportAccess_B"/>
      <sheetName val="ImportAccess_B520"/>
      <sheetName val="ImportAccess_B810"/>
      <sheetName val="ImportAccess_B1150"/>
      <sheetName val="ImportAccess_B1220"/>
      <sheetName val="ImportAccess_C_bisC993"/>
      <sheetName val="ImportAccess_C_abC1010"/>
      <sheetName val="ImportAccess_C290"/>
      <sheetName val="ImportAccess_C400"/>
      <sheetName val="ImportAccess_C500"/>
      <sheetName val="ImportAccess_C1410"/>
      <sheetName val="ImportAccess_C1640"/>
      <sheetName val="ImportAccess_C1700"/>
      <sheetName val="ImportAccess_C1980"/>
      <sheetName val="ImportAccess_C2211"/>
      <sheetName val="ImportAccess_C2240"/>
      <sheetName val="ImportAccess_C2300"/>
      <sheetName val="ImportAccess_C2340"/>
      <sheetName val="ImportAccess_D"/>
      <sheetName val="ImportAccess_D220"/>
      <sheetName val="ImportAccess_D500"/>
      <sheetName val="ImportAccess_D600"/>
      <sheetName val="ImportAccess_D690"/>
      <sheetName val="1 Client Data"/>
      <sheetName val="2.Initial meeting-process owner"/>
      <sheetName val="3. FTE -  General Information"/>
      <sheetName val="4.Figures needed"/>
      <sheetName val="5. Questionnaire"/>
      <sheetName val="6.Key findings"/>
      <sheetName val="1. Client Data"/>
      <sheetName val="Functional Area - Template"/>
      <sheetName val="Coversheet"/>
      <sheetName val="EVA_CostCardTemplate"/>
      <sheetName val="EVA_BenefitCardTemplate"/>
      <sheetName val="Benefit Selector"/>
      <sheetName val="Named Ranges"/>
      <sheetName val="AdjustImpactValidation"/>
      <sheetName val="Graph Data"/>
      <sheetName val="Benefit Summary by Time Period"/>
      <sheetName val="Cost Summary by Time Period"/>
      <sheetName val="Cost Flashcards"/>
      <sheetName val="Functional Area 1 Costs"/>
      <sheetName val="TmpData"/>
      <sheetName val="RI Graphs"/>
      <sheetName val="Benchmarking"/>
      <sheetName val="Question Repository"/>
      <sheetName val="PrepAndProduction"/>
      <sheetName val="ReportAnalysis"/>
      <sheetName val="Planning"/>
      <sheetName val="FTE Information &amp; Costs"/>
      <sheetName val="BPR Calendar"/>
      <sheetName val="PREP_PRODUCTION_INDEX"/>
      <sheetName val="REPORT_ANALYSIS_INDEX"/>
      <sheetName val="Consolidated"/>
      <sheetName val="Questionnaire"/>
      <sheetName val="PossibleA"/>
      <sheetName val="PossibleB1"/>
      <sheetName val="PossibleB2"/>
      <sheetName val="PossibleC1"/>
      <sheetName val="PossibleC2"/>
      <sheetName val="PossibleD"/>
      <sheetName val="PossibleE"/>
      <sheetName val="ChartReportAlt"/>
      <sheetName val="HilfsReport"/>
      <sheetName val="Tachometer"/>
      <sheetName val="Report_alternativ"/>
      <sheetName val="Issue Logging Form"/>
      <sheetName val="Issue Log"/>
      <sheetName val="Tool Overview"/>
      <sheetName val="User Guidance"/>
      <sheetName val="Introducción"/>
      <sheetName val="Actividades Entidad"/>
      <sheetName val="Actividades expediente"/>
      <sheetName val="Ciclo Gesión"/>
      <sheetName val="Diagnóstico"/>
      <sheetName val="1. Conformación"/>
      <sheetName val="2. Conocimiento"/>
      <sheetName val="3.PPVA"/>
      <sheetName val="4. Conciliación"/>
      <sheetName val="5. Defensa"/>
      <sheetName val="6. Cumplimiento"/>
      <sheetName val="7. Repetición"/>
      <sheetName val="Estado Actual"/>
      <sheetName val="Plan de Acción"/>
      <sheetName val="Mejora"/>
    </sheetNames>
    <sheetDataSet>
      <sheetData sheetId="0"/>
      <sheetData sheetId="1">
        <row r="65498">
          <cell r="F65498" t="str">
            <v>1.2 Es improbable que el acontecimiento se materialice o nunca ha ocurrido.</v>
          </cell>
        </row>
      </sheetData>
      <sheetData sheetId="2"/>
      <sheetData sheetId="3"/>
      <sheetData sheetId="4">
        <row r="18">
          <cell r="D18" t="str">
            <v>Extremo</v>
          </cell>
        </row>
      </sheetData>
      <sheetData sheetId="5"/>
      <sheetData sheetId="6">
        <row r="1">
          <cell r="AN1">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refreshError="1"/>
      <sheetData sheetId="78" refreshError="1"/>
      <sheetData sheetId="79" refreshError="1"/>
      <sheetData sheetId="80" refreshError="1"/>
      <sheetData sheetId="81" refreshError="1"/>
      <sheetData sheetId="82"/>
      <sheetData sheetId="83" refreshError="1"/>
      <sheetData sheetId="84" refreshError="1"/>
      <sheetData sheetId="85" refreshError="1"/>
      <sheetData sheetId="86" refreshError="1"/>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sheetData sheetId="139" refreshError="1"/>
      <sheetData sheetId="140" refreshError="1"/>
      <sheetData sheetId="141"/>
      <sheetData sheetId="142"/>
      <sheetData sheetId="143"/>
      <sheetData sheetId="144"/>
      <sheetData sheetId="145" refreshError="1"/>
      <sheetData sheetId="146"/>
      <sheetData sheetId="147"/>
      <sheetData sheetId="148"/>
      <sheetData sheetId="149" refreshError="1"/>
      <sheetData sheetId="150"/>
      <sheetData sheetId="151"/>
      <sheetData sheetId="152"/>
      <sheetData sheetId="153"/>
      <sheetData sheetId="154" refreshError="1"/>
      <sheetData sheetId="155"/>
      <sheetData sheetId="156"/>
      <sheetData sheetId="157"/>
      <sheetData sheetId="158"/>
      <sheetData sheetId="159"/>
      <sheetData sheetId="160"/>
      <sheetData sheetId="161" refreshError="1"/>
      <sheetData sheetId="162"/>
      <sheetData sheetId="163"/>
      <sheetData sheetId="164"/>
      <sheetData sheetId="165"/>
      <sheetData sheetId="166"/>
      <sheetData sheetId="167"/>
      <sheetData sheetId="168"/>
      <sheetData sheetId="169" refreshError="1"/>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sheetData sheetId="200" refreshError="1"/>
      <sheetData sheetId="201" refreshError="1"/>
      <sheetData sheetId="202" refreshError="1"/>
      <sheetData sheetId="203"/>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sheetData sheetId="245" refreshError="1"/>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1:C258" totalsRowShown="0" headerRowDxfId="50" dataDxfId="49">
  <autoFilter ref="B1:C258" xr:uid="{00000000-0009-0000-0100-000001000000}"/>
  <tableColumns count="2">
    <tableColumn id="1" xr3:uid="{00000000-0010-0000-0000-000001000000}" name="NOMBRE ENTIDAD" dataDxfId="48"/>
    <tableColumn id="2" xr3:uid="{00000000-0010-0000-0000-000002000000}" name="NOMBRE CORTO" dataDxfId="47"/>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F1:G6" totalsRowShown="0" headerRowDxfId="46" dataDxfId="45">
  <autoFilter ref="F1:G6" xr:uid="{00000000-0009-0000-0100-000002000000}"/>
  <tableColumns count="2">
    <tableColumn id="1" xr3:uid="{00000000-0010-0000-0100-000001000000}" name="Probabilidad" dataDxfId="44"/>
    <tableColumn id="2" xr3:uid="{5D4E7C46-2B28-489F-883D-29D05ACA6B06}" name="Valoración_x000a_ Probabilidad" dataDxfId="43"/>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a4" displayName="Tabla4" ref="H1:I6" totalsRowShown="0" headerRowDxfId="42">
  <autoFilter ref="H1:I6" xr:uid="{00000000-0009-0000-0100-000004000000}"/>
  <tableColumns count="2">
    <tableColumn id="1" xr3:uid="{00000000-0010-0000-0200-000001000000}" name="Impacto"/>
    <tableColumn id="2" xr3:uid="{EB45DD34-64E0-41B5-A0A5-23043F1A8C90}" name="Valoración _x000a_Impacto"/>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a3" displayName="Tabla3" ref="K1:K3" totalsRowShown="0" headerRowDxfId="41" dataDxfId="40">
  <autoFilter ref="K1:K3" xr:uid="{00000000-0009-0000-0100-000003000000}"/>
  <tableColumns count="1">
    <tableColumn id="1" xr3:uid="{00000000-0010-0000-0300-000001000000}" name="Riesgo 1" dataDxfId="39"/>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a5" displayName="Tabla5" ref="L1:L4" totalsRowShown="0" headerRowDxfId="38" dataDxfId="37">
  <autoFilter ref="L1:L4" xr:uid="{00000000-0009-0000-0100-000005000000}"/>
  <tableColumns count="1">
    <tableColumn id="1" xr3:uid="{00000000-0010-0000-0400-000001000000}" name="Riesgo 2" dataDxfId="36"/>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a6" displayName="Tabla6" ref="M1:M6" totalsRowShown="0" headerRowDxfId="35" dataDxfId="34">
  <autoFilter ref="M1:M6" xr:uid="{00000000-0009-0000-0100-000006000000}"/>
  <tableColumns count="1">
    <tableColumn id="1" xr3:uid="{00000000-0010-0000-0500-000001000000}" name="Riesgo 3" dataDxfId="33"/>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a7" displayName="Tabla7" ref="N1:N3" totalsRowShown="0" headerRowDxfId="32" dataDxfId="31">
  <autoFilter ref="N1:N3" xr:uid="{00000000-0009-0000-0100-000007000000}"/>
  <tableColumns count="1">
    <tableColumn id="1" xr3:uid="{00000000-0010-0000-0600-000001000000}" name="Riesgo 4" dataDxfId="30"/>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a8" displayName="Tabla8" ref="O1:O2" totalsRowShown="0" headerRowDxfId="29" dataDxfId="28">
  <autoFilter ref="O1:O2" xr:uid="{00000000-0009-0000-0100-000008000000}"/>
  <tableColumns count="1">
    <tableColumn id="1" xr3:uid="{00000000-0010-0000-0700-000001000000}" name="Riesgo 5" dataDxfId="27"/>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7.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 Id="rId9" Type="http://schemas.openxmlformats.org/officeDocument/2006/relationships/table" Target="../tables/table8.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sheetPr>
  <dimension ref="A1:O27"/>
  <sheetViews>
    <sheetView showGridLines="0" showRowColHeaders="0" tabSelected="1" workbookViewId="0">
      <selection activeCell="C11" sqref="C11:L11"/>
    </sheetView>
  </sheetViews>
  <sheetFormatPr baseColWidth="10" defaultColWidth="0" defaultRowHeight="0" customHeight="1" zeroHeight="1" x14ac:dyDescent="0.2"/>
  <cols>
    <col min="1" max="1" width="3.7109375" style="67" customWidth="1"/>
    <col min="2" max="2" width="11.42578125" style="67" customWidth="1"/>
    <col min="3" max="3" width="13" style="67" customWidth="1"/>
    <col min="4" max="8" width="11.42578125" style="67" customWidth="1"/>
    <col min="9" max="9" width="9.7109375" style="67" customWidth="1"/>
    <col min="10" max="10" width="12.7109375" style="67" customWidth="1"/>
    <col min="11" max="11" width="13" style="67" customWidth="1"/>
    <col min="12" max="12" width="11.42578125" style="67" customWidth="1"/>
    <col min="13" max="13" width="13.28515625" style="67" customWidth="1"/>
    <col min="14" max="14" width="1.7109375" style="67" customWidth="1"/>
    <col min="15" max="15" width="0" style="67" hidden="1" customWidth="1"/>
    <col min="16" max="16384" width="11.42578125" style="67" hidden="1"/>
  </cols>
  <sheetData>
    <row r="1" spans="2:13" ht="14.25" x14ac:dyDescent="0.2"/>
    <row r="2" spans="2:13" ht="14.25" x14ac:dyDescent="0.2"/>
    <row r="3" spans="2:13" ht="14.25" x14ac:dyDescent="0.2"/>
    <row r="4" spans="2:13" ht="14.25" x14ac:dyDescent="0.2"/>
    <row r="5" spans="2:13" ht="14.25" x14ac:dyDescent="0.2"/>
    <row r="6" spans="2:13" ht="14.25" x14ac:dyDescent="0.2"/>
    <row r="7" spans="2:13" ht="12" customHeight="1" x14ac:dyDescent="0.2">
      <c r="B7" s="68"/>
      <c r="C7" s="68"/>
      <c r="D7" s="68"/>
      <c r="E7" s="68"/>
      <c r="F7" s="68"/>
      <c r="G7" s="68"/>
      <c r="H7" s="68"/>
      <c r="I7" s="68"/>
      <c r="J7" s="68"/>
      <c r="K7" s="68"/>
      <c r="L7" s="68"/>
      <c r="M7" s="68"/>
    </row>
    <row r="8" spans="2:13" ht="13.5" customHeight="1" x14ac:dyDescent="0.2"/>
    <row r="9" spans="2:13" ht="52.5" customHeight="1" x14ac:dyDescent="0.2">
      <c r="B9" s="225" t="s">
        <v>526</v>
      </c>
      <c r="C9" s="225"/>
      <c r="D9" s="225"/>
      <c r="E9" s="225"/>
      <c r="F9" s="225"/>
      <c r="G9" s="225"/>
      <c r="H9" s="225"/>
      <c r="I9" s="225"/>
      <c r="J9" s="225"/>
      <c r="K9" s="225"/>
      <c r="L9" s="225"/>
      <c r="M9" s="225"/>
    </row>
    <row r="10" spans="2:13" ht="40.5" customHeight="1" x14ac:dyDescent="0.2"/>
    <row r="11" spans="2:13" ht="34.5" customHeight="1" x14ac:dyDescent="0.2">
      <c r="B11" s="69" t="s">
        <v>527</v>
      </c>
      <c r="C11" s="226"/>
      <c r="D11" s="226"/>
      <c r="E11" s="226"/>
      <c r="F11" s="226"/>
      <c r="G11" s="226"/>
      <c r="H11" s="226"/>
      <c r="I11" s="226"/>
      <c r="J11" s="226"/>
      <c r="K11" s="226"/>
      <c r="L11" s="226"/>
    </row>
    <row r="12" spans="2:13" ht="32.25" customHeight="1" x14ac:dyDescent="0.2"/>
    <row r="13" spans="2:13" ht="14.25" x14ac:dyDescent="0.2">
      <c r="B13" s="67" t="s">
        <v>528</v>
      </c>
    </row>
    <row r="14" spans="2:13" ht="21.75" customHeight="1" x14ac:dyDescent="0.2"/>
    <row r="15" spans="2:13" ht="15" x14ac:dyDescent="0.2">
      <c r="B15" s="70" t="s">
        <v>529</v>
      </c>
      <c r="C15" s="71"/>
    </row>
    <row r="16" spans="2:13" ht="14.25" x14ac:dyDescent="0.2"/>
    <row r="17" s="67" customFormat="1" ht="14.25" x14ac:dyDescent="0.2"/>
    <row r="18" s="67" customFormat="1" ht="14.25" x14ac:dyDescent="0.2"/>
    <row r="25" s="67" customFormat="1" ht="15" customHeight="1" x14ac:dyDescent="0.2"/>
    <row r="26" s="67" customFormat="1" ht="15" customHeight="1" x14ac:dyDescent="0.2"/>
    <row r="27" s="67" customFormat="1" ht="15" customHeight="1" x14ac:dyDescent="0.2"/>
  </sheetData>
  <sheetProtection algorithmName="SHA-512" hashValue="hCRbJxgxy1Egj/NfEAte/DL2cq6yT7TzWf74e/4y2BrOiT0J3XzSpqyf4x5rlYrNsW1rZgbi0xrAdGnsyIodbg==" saltValue="4CDw4bS3RhVQ+leUfoGABg==" spinCount="100000" sheet="1" objects="1" scenarios="1"/>
  <mergeCells count="2">
    <mergeCell ref="B9:M9"/>
    <mergeCell ref="C11:L11"/>
  </mergeCells>
  <dataValidations count="1">
    <dataValidation allowBlank="1" showInputMessage="1" showErrorMessage="1" prompt="DD/MM/AA" sqref="C15" xr:uid="{00000000-0002-0000-0000-000001000000}"/>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7"/>
  <sheetViews>
    <sheetView showGridLines="0" showRowColHeaders="0" zoomScaleNormal="100" workbookViewId="0"/>
  </sheetViews>
  <sheetFormatPr baseColWidth="10" defaultColWidth="0" defaultRowHeight="0" customHeight="1" zeroHeight="1" x14ac:dyDescent="0.2"/>
  <cols>
    <col min="1" max="1" width="1.28515625" style="72" customWidth="1"/>
    <col min="2" max="2" width="5.7109375" style="67" customWidth="1"/>
    <col min="3" max="3" width="11.42578125" style="67" customWidth="1"/>
    <col min="4" max="4" width="13" style="67" customWidth="1"/>
    <col min="5" max="9" width="11.42578125" style="67" customWidth="1"/>
    <col min="10" max="10" width="9.7109375" style="67" customWidth="1"/>
    <col min="11" max="11" width="12.7109375" style="67" customWidth="1"/>
    <col min="12" max="12" width="13.7109375" style="67" customWidth="1"/>
    <col min="13" max="13" width="6.42578125" style="67" customWidth="1"/>
    <col min="14" max="14" width="5.42578125" style="67" hidden="1" customWidth="1"/>
    <col min="15" max="15" width="0" style="67" hidden="1" customWidth="1"/>
    <col min="16" max="16384" width="11.42578125" style="67" hidden="1"/>
  </cols>
  <sheetData>
    <row r="1" spans="3:12" s="72" customFormat="1" ht="5.25" customHeight="1" x14ac:dyDescent="0.2"/>
    <row r="2" spans="3:12" ht="14.25" x14ac:dyDescent="0.2"/>
    <row r="3" spans="3:12" ht="14.25" x14ac:dyDescent="0.2"/>
    <row r="4" spans="3:12" ht="14.25" x14ac:dyDescent="0.2"/>
    <row r="5" spans="3:12" ht="19.5" x14ac:dyDescent="0.25">
      <c r="C5" s="230" t="s">
        <v>530</v>
      </c>
      <c r="D5" s="230"/>
      <c r="E5" s="230"/>
      <c r="F5" s="230"/>
      <c r="G5" s="230"/>
      <c r="H5" s="230"/>
      <c r="I5" s="230"/>
      <c r="J5" s="230"/>
      <c r="K5" s="230"/>
      <c r="L5" s="230"/>
    </row>
    <row r="6" spans="3:12" ht="9.75" customHeight="1" x14ac:dyDescent="0.2"/>
    <row r="7" spans="3:12" ht="15" customHeight="1" x14ac:dyDescent="0.2">
      <c r="C7" s="231" t="s">
        <v>531</v>
      </c>
      <c r="D7" s="231"/>
      <c r="E7" s="231"/>
      <c r="F7" s="231"/>
      <c r="G7" s="231"/>
      <c r="H7" s="231"/>
      <c r="I7" s="231"/>
      <c r="J7" s="231"/>
      <c r="K7" s="231"/>
      <c r="L7" s="231"/>
    </row>
    <row r="8" spans="3:12" ht="9" customHeight="1" x14ac:dyDescent="0.2"/>
    <row r="9" spans="3:12" ht="51" customHeight="1" x14ac:dyDescent="0.2">
      <c r="C9" s="232" t="s">
        <v>532</v>
      </c>
      <c r="D9" s="232"/>
      <c r="E9" s="232"/>
      <c r="F9" s="232"/>
      <c r="G9" s="232"/>
      <c r="H9" s="232"/>
      <c r="I9" s="232"/>
      <c r="J9" s="232"/>
      <c r="K9" s="232"/>
      <c r="L9" s="232"/>
    </row>
    <row r="10" spans="3:12" ht="9" customHeight="1" x14ac:dyDescent="0.2"/>
    <row r="11" spans="3:12" ht="15" x14ac:dyDescent="0.2">
      <c r="C11" s="231" t="s">
        <v>533</v>
      </c>
      <c r="D11" s="231"/>
      <c r="E11" s="231"/>
      <c r="F11" s="231"/>
      <c r="G11" s="231"/>
      <c r="H11" s="231"/>
      <c r="I11" s="231"/>
      <c r="J11" s="231"/>
      <c r="K11" s="231"/>
      <c r="L11" s="231"/>
    </row>
    <row r="12" spans="3:12" ht="9" customHeight="1" x14ac:dyDescent="0.2"/>
    <row r="13" spans="3:12" ht="81.75" customHeight="1" x14ac:dyDescent="0.2">
      <c r="C13" s="233" t="s">
        <v>534</v>
      </c>
      <c r="D13" s="233"/>
      <c r="E13" s="233"/>
      <c r="F13" s="233"/>
      <c r="G13" s="233"/>
      <c r="H13" s="233"/>
      <c r="I13" s="233"/>
      <c r="J13" s="233"/>
      <c r="K13" s="233"/>
      <c r="L13" s="233"/>
    </row>
    <row r="14" spans="3:12" ht="31.5" customHeight="1" x14ac:dyDescent="0.2">
      <c r="C14" s="227" t="s">
        <v>642</v>
      </c>
      <c r="D14" s="228"/>
      <c r="E14" s="228"/>
      <c r="F14" s="228"/>
      <c r="G14" s="228"/>
      <c r="H14" s="228"/>
      <c r="I14" s="228"/>
      <c r="J14" s="228"/>
      <c r="K14" s="228"/>
      <c r="L14" s="229"/>
    </row>
    <row r="15" spans="3:12" ht="15" customHeight="1" x14ac:dyDescent="0.2"/>
    <row r="16" spans="3:12" ht="21.75" hidden="1" customHeight="1" x14ac:dyDescent="0.2"/>
    <row r="17" ht="14.25" hidden="1" x14ac:dyDescent="0.2"/>
  </sheetData>
  <sheetProtection algorithmName="SHA-512" hashValue="Vte5R5JqVnDSXFwKQI/AIG63L3py7G8hYxZwNtA0bAs6TmiNDlXOxK1DkYR0uVofF9D8rkt3sMcg7ckQxDfUUQ==" saltValue="S0PtoFqSiAVWZ1w/X/LT2w==" spinCount="100000" sheet="1" formatCells="0" formatColumns="0" formatRows="0"/>
  <mergeCells count="6">
    <mergeCell ref="C14:L14"/>
    <mergeCell ref="C5:L5"/>
    <mergeCell ref="C7:L7"/>
    <mergeCell ref="C9:L9"/>
    <mergeCell ref="C11:L11"/>
    <mergeCell ref="C13:L13"/>
  </mergeCells>
  <pageMargins left="0.7" right="0.7" top="0.75" bottom="0.75" header="0.3" footer="0.3"/>
  <pageSetup orientation="portrait"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9"/>
  <sheetViews>
    <sheetView showGridLines="0" showRowColHeaders="0" zoomScaleNormal="100" workbookViewId="0"/>
  </sheetViews>
  <sheetFormatPr baseColWidth="10" defaultColWidth="0" defaultRowHeight="0" customHeight="1" zeroHeight="1" x14ac:dyDescent="0.2"/>
  <cols>
    <col min="1" max="1" width="1.28515625" style="73" customWidth="1"/>
    <col min="2" max="2" width="3.7109375" style="67" customWidth="1"/>
    <col min="3" max="3" width="11.42578125" style="67" customWidth="1"/>
    <col min="4" max="4" width="13" style="67" customWidth="1"/>
    <col min="5" max="9" width="11.42578125" style="67" customWidth="1"/>
    <col min="10" max="10" width="9.7109375" style="67" customWidth="1"/>
    <col min="11" max="11" width="12.7109375" style="67" customWidth="1"/>
    <col min="12" max="12" width="13.7109375" style="67" customWidth="1"/>
    <col min="13" max="13" width="11.7109375" style="67" customWidth="1"/>
    <col min="14" max="14" width="7.28515625" style="67" customWidth="1"/>
    <col min="15" max="15" width="5.42578125" style="67" customWidth="1"/>
    <col min="16" max="16384" width="11.42578125" style="67" hidden="1"/>
  </cols>
  <sheetData>
    <row r="1" spans="3:14" s="72" customFormat="1" ht="5.25" customHeight="1" x14ac:dyDescent="0.2"/>
    <row r="2" spans="3:14" ht="14.25" x14ac:dyDescent="0.2"/>
    <row r="3" spans="3:14" ht="14.25" x14ac:dyDescent="0.2"/>
    <row r="4" spans="3:14" ht="14.25" x14ac:dyDescent="0.2"/>
    <row r="5" spans="3:14" ht="19.5" x14ac:dyDescent="0.25">
      <c r="C5" s="230" t="s">
        <v>535</v>
      </c>
      <c r="D5" s="230"/>
      <c r="E5" s="230"/>
      <c r="F5" s="230"/>
      <c r="G5" s="230"/>
      <c r="H5" s="230"/>
      <c r="I5" s="230"/>
      <c r="J5" s="230"/>
      <c r="K5" s="230"/>
      <c r="L5" s="230"/>
      <c r="M5" s="230"/>
      <c r="N5" s="230"/>
    </row>
    <row r="6" spans="3:14" ht="18" customHeight="1" x14ac:dyDescent="0.2"/>
    <row r="7" spans="3:14" ht="15" x14ac:dyDescent="0.2">
      <c r="C7" s="234" t="s">
        <v>536</v>
      </c>
      <c r="D7" s="234"/>
      <c r="E7" s="234"/>
      <c r="F7" s="234"/>
      <c r="G7" s="234"/>
      <c r="H7" s="234"/>
      <c r="I7" s="234"/>
      <c r="J7" s="234"/>
      <c r="K7" s="234"/>
      <c r="L7" s="234"/>
      <c r="M7" s="234"/>
      <c r="N7" s="234"/>
    </row>
    <row r="8" spans="3:14" ht="14.25" hidden="1" x14ac:dyDescent="0.2">
      <c r="C8" s="74"/>
      <c r="D8" s="75"/>
      <c r="E8" s="75"/>
      <c r="F8" s="75"/>
      <c r="G8" s="75"/>
      <c r="H8" s="75"/>
      <c r="I8" s="75"/>
      <c r="J8" s="75"/>
      <c r="K8" s="75"/>
      <c r="L8" s="75"/>
      <c r="M8" s="75"/>
    </row>
    <row r="9" spans="3:14" ht="8.25" customHeight="1" x14ac:dyDescent="0.2">
      <c r="C9" s="74"/>
      <c r="D9" s="75"/>
      <c r="E9" s="75"/>
      <c r="F9" s="75"/>
      <c r="G9" s="75"/>
      <c r="H9" s="75"/>
      <c r="I9" s="75"/>
      <c r="J9" s="75"/>
      <c r="K9" s="75"/>
      <c r="L9" s="75"/>
      <c r="M9" s="75"/>
    </row>
    <row r="10" spans="3:14" ht="233.45" customHeight="1" x14ac:dyDescent="0.2">
      <c r="C10" s="235" t="s">
        <v>643</v>
      </c>
      <c r="D10" s="235"/>
      <c r="E10" s="235"/>
      <c r="F10" s="235"/>
      <c r="G10" s="235"/>
      <c r="H10" s="235"/>
      <c r="I10" s="235"/>
      <c r="J10" s="235"/>
      <c r="K10" s="235"/>
      <c r="L10" s="235"/>
      <c r="M10" s="235"/>
      <c r="N10" s="235"/>
    </row>
    <row r="11" spans="3:14" ht="4.5" customHeight="1" x14ac:dyDescent="0.2">
      <c r="C11" s="74"/>
      <c r="D11" s="74"/>
      <c r="E11" s="74"/>
      <c r="F11" s="74"/>
      <c r="G11" s="74"/>
      <c r="H11" s="74"/>
      <c r="I11" s="74"/>
      <c r="J11" s="74"/>
      <c r="K11" s="74"/>
      <c r="L11" s="74"/>
      <c r="M11" s="74"/>
    </row>
    <row r="12" spans="3:14" ht="4.5" customHeight="1" x14ac:dyDescent="0.2">
      <c r="C12" s="74"/>
      <c r="D12" s="74"/>
      <c r="E12" s="74"/>
      <c r="F12" s="74"/>
      <c r="G12" s="74"/>
      <c r="H12" s="74"/>
      <c r="I12" s="74"/>
      <c r="J12" s="74"/>
      <c r="K12" s="74"/>
      <c r="L12" s="74"/>
      <c r="M12" s="74"/>
    </row>
    <row r="13" spans="3:14" ht="15" x14ac:dyDescent="0.2">
      <c r="C13" s="234" t="s">
        <v>537</v>
      </c>
      <c r="D13" s="234"/>
      <c r="E13" s="234"/>
      <c r="F13" s="234"/>
      <c r="G13" s="234"/>
      <c r="H13" s="234"/>
      <c r="I13" s="234"/>
      <c r="J13" s="234"/>
      <c r="K13" s="234"/>
      <c r="L13" s="234"/>
      <c r="M13" s="234"/>
      <c r="N13" s="234"/>
    </row>
    <row r="14" spans="3:14" ht="14.25" x14ac:dyDescent="0.2"/>
    <row r="15" spans="3:14" ht="255.75" customHeight="1" x14ac:dyDescent="0.2">
      <c r="C15" s="233" t="s">
        <v>637</v>
      </c>
      <c r="D15" s="233"/>
      <c r="E15" s="233"/>
      <c r="F15" s="233"/>
      <c r="G15" s="233"/>
      <c r="H15" s="233"/>
      <c r="I15" s="233"/>
      <c r="J15" s="233"/>
      <c r="K15" s="233"/>
      <c r="L15" s="233"/>
      <c r="M15" s="233"/>
      <c r="N15" s="233"/>
    </row>
    <row r="16" spans="3:14" ht="11.25" customHeight="1" x14ac:dyDescent="0.2"/>
    <row r="17" spans="3:14" ht="18.75" customHeight="1" x14ac:dyDescent="0.2">
      <c r="C17" s="234" t="s">
        <v>538</v>
      </c>
      <c r="D17" s="234"/>
      <c r="E17" s="234"/>
      <c r="F17" s="234"/>
      <c r="G17" s="234"/>
      <c r="H17" s="234"/>
      <c r="I17" s="234"/>
      <c r="J17" s="234"/>
      <c r="K17" s="234"/>
      <c r="L17" s="234"/>
      <c r="M17" s="234"/>
      <c r="N17" s="234"/>
    </row>
    <row r="18" spans="3:14" ht="9.75" customHeight="1" x14ac:dyDescent="0.2"/>
    <row r="19" spans="3:14" ht="100.5" customHeight="1" x14ac:dyDescent="0.2">
      <c r="C19" s="233" t="s">
        <v>539</v>
      </c>
      <c r="D19" s="233"/>
      <c r="E19" s="233"/>
      <c r="F19" s="233"/>
      <c r="G19" s="233"/>
      <c r="H19" s="233"/>
      <c r="I19" s="233"/>
      <c r="J19" s="233"/>
      <c r="K19" s="233"/>
      <c r="L19" s="233"/>
      <c r="M19" s="233"/>
      <c r="N19" s="233"/>
    </row>
  </sheetData>
  <sheetProtection algorithmName="SHA-512" hashValue="1mg64zNCp0BBgzduy23XY07zN4whEYnXNSQm20XhsaNEiOFx7eif7gq5RrT+JnJZPisO4O7rAKg6Bqqd4Oajrg==" saltValue="aZ490SguZkQ2oCCp0+iM2A==" spinCount="100000" sheet="1" formatCells="0" formatColumns="0" formatRows="0"/>
  <mergeCells count="7">
    <mergeCell ref="C17:N17"/>
    <mergeCell ref="C19:N19"/>
    <mergeCell ref="C5:N5"/>
    <mergeCell ref="C7:N7"/>
    <mergeCell ref="C10:N10"/>
    <mergeCell ref="C13:N13"/>
    <mergeCell ref="C15:N15"/>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65"/>
  <sheetViews>
    <sheetView showGridLines="0" zoomScaleNormal="100" workbookViewId="0">
      <selection activeCell="J43" sqref="J43"/>
    </sheetView>
  </sheetViews>
  <sheetFormatPr baseColWidth="10" defaultColWidth="0" defaultRowHeight="19.5" zeroHeight="1" x14ac:dyDescent="0.25"/>
  <cols>
    <col min="1" max="1" width="1.28515625" style="76" customWidth="1"/>
    <col min="2" max="2" width="3" style="79" customWidth="1"/>
    <col min="3" max="3" width="9.5703125" style="78" customWidth="1"/>
    <col min="4" max="4" width="33" style="78" customWidth="1"/>
    <col min="5" max="5" width="50.7109375" style="79" customWidth="1"/>
    <col min="6" max="6" width="47.28515625" style="79" customWidth="1"/>
    <col min="7" max="7" width="17.5703125" style="79" customWidth="1"/>
    <col min="8" max="8" width="15.5703125" style="78" bestFit="1" customWidth="1"/>
    <col min="9" max="9" width="15" style="78" customWidth="1"/>
    <col min="10" max="10" width="17.5703125" style="78" bestFit="1" customWidth="1"/>
    <col min="11" max="11" width="8.5703125" style="78" customWidth="1"/>
    <col min="12" max="12" width="15.28515625" style="78" hidden="1"/>
    <col min="13" max="13" width="10.85546875" style="78" hidden="1"/>
    <col min="14" max="14" width="11.85546875" style="78" hidden="1"/>
    <col min="15" max="16" width="16.140625" style="79" hidden="1"/>
    <col min="17" max="18" width="16.140625" style="78" hidden="1"/>
    <col min="19" max="16384" width="16.140625" style="79" hidden="1"/>
  </cols>
  <sheetData>
    <row r="1" spans="1:18" ht="7.5" customHeight="1" x14ac:dyDescent="0.25">
      <c r="B1" s="76"/>
      <c r="C1" s="77"/>
      <c r="D1" s="77"/>
      <c r="E1" s="76"/>
      <c r="F1" s="76"/>
      <c r="G1" s="76"/>
      <c r="H1" s="77"/>
      <c r="I1" s="77"/>
      <c r="J1" s="77"/>
      <c r="K1" s="77"/>
      <c r="L1" s="77"/>
      <c r="M1" s="77"/>
      <c r="N1" s="77"/>
      <c r="O1" s="76"/>
      <c r="P1" s="76"/>
    </row>
    <row r="2" spans="1:18" s="67" customFormat="1" ht="14.25" x14ac:dyDescent="0.2">
      <c r="A2" s="73"/>
      <c r="C2" s="80"/>
      <c r="D2" s="80"/>
      <c r="E2" s="80"/>
      <c r="F2" s="81"/>
      <c r="G2" s="81"/>
      <c r="H2" s="82"/>
      <c r="I2" s="81"/>
      <c r="J2" s="83"/>
      <c r="K2" s="81"/>
      <c r="L2" s="81"/>
      <c r="M2" s="81"/>
      <c r="N2" s="81"/>
    </row>
    <row r="3" spans="1:18" s="67" customFormat="1" ht="14.25" x14ac:dyDescent="0.2">
      <c r="A3" s="73"/>
      <c r="C3" s="80"/>
      <c r="D3" s="80"/>
      <c r="E3" s="80"/>
      <c r="F3" s="81"/>
      <c r="G3" s="81"/>
      <c r="H3" s="82"/>
      <c r="I3" s="81"/>
      <c r="J3" s="83"/>
      <c r="K3" s="81"/>
      <c r="L3" s="81"/>
      <c r="M3" s="81"/>
      <c r="N3" s="81"/>
    </row>
    <row r="4" spans="1:18" s="67" customFormat="1" ht="14.25" x14ac:dyDescent="0.2">
      <c r="A4" s="73"/>
      <c r="C4" s="80"/>
      <c r="D4" s="80"/>
      <c r="E4" s="80"/>
      <c r="F4" s="81"/>
      <c r="G4" s="81"/>
      <c r="H4" s="82"/>
      <c r="I4" s="81"/>
      <c r="J4" s="83"/>
      <c r="K4" s="81"/>
      <c r="L4" s="81"/>
      <c r="M4" s="81"/>
      <c r="N4" s="81"/>
    </row>
    <row r="5" spans="1:18" s="67" customFormat="1" ht="14.25" x14ac:dyDescent="0.2">
      <c r="A5" s="73"/>
      <c r="C5" s="80"/>
      <c r="D5" s="80"/>
      <c r="E5" s="80"/>
      <c r="F5" s="81"/>
      <c r="G5" s="81"/>
      <c r="H5" s="82"/>
      <c r="I5" s="81"/>
      <c r="J5" s="83"/>
      <c r="K5" s="81"/>
      <c r="L5" s="81"/>
      <c r="M5" s="81"/>
      <c r="N5" s="81"/>
    </row>
    <row r="6" spans="1:18" s="67" customFormat="1" ht="21" customHeight="1" x14ac:dyDescent="0.25">
      <c r="A6" s="73"/>
      <c r="C6" s="263" t="s">
        <v>540</v>
      </c>
      <c r="D6" s="263"/>
      <c r="E6" s="263"/>
      <c r="F6" s="263"/>
      <c r="G6" s="263"/>
      <c r="H6" s="263"/>
      <c r="I6" s="263"/>
      <c r="J6" s="263"/>
      <c r="K6" s="84"/>
      <c r="L6" s="84"/>
      <c r="M6" s="84"/>
      <c r="N6" s="84"/>
      <c r="O6" s="85"/>
      <c r="P6" s="85"/>
      <c r="Q6" s="85"/>
      <c r="R6" s="85"/>
    </row>
    <row r="7" spans="1:18" ht="12" customHeight="1" x14ac:dyDescent="0.25"/>
    <row r="8" spans="1:18" ht="7.5" customHeight="1" x14ac:dyDescent="0.25">
      <c r="F8" s="86"/>
      <c r="G8" s="86"/>
      <c r="O8" s="87"/>
      <c r="P8" s="87"/>
      <c r="Q8" s="88"/>
      <c r="R8" s="88"/>
    </row>
    <row r="9" spans="1:18" ht="9" customHeight="1" x14ac:dyDescent="0.25">
      <c r="F9" s="86"/>
      <c r="G9" s="86"/>
      <c r="O9" s="87"/>
      <c r="P9" s="87"/>
      <c r="Q9" s="88"/>
      <c r="R9" s="88"/>
    </row>
    <row r="10" spans="1:18" ht="24" customHeight="1" x14ac:dyDescent="0.25">
      <c r="C10" s="271" t="s">
        <v>638</v>
      </c>
      <c r="D10" s="271"/>
      <c r="E10" s="271"/>
      <c r="F10" s="271"/>
      <c r="G10" s="271"/>
      <c r="H10" s="271"/>
      <c r="I10" s="271"/>
      <c r="J10" s="271"/>
      <c r="O10" s="87"/>
      <c r="P10" s="87"/>
      <c r="Q10" s="88"/>
      <c r="R10" s="88"/>
    </row>
    <row r="11" spans="1:18" ht="27" customHeight="1" x14ac:dyDescent="0.2">
      <c r="C11" s="89"/>
      <c r="D11" s="89"/>
      <c r="E11" s="89"/>
      <c r="F11" s="89"/>
      <c r="G11" s="89"/>
      <c r="O11" s="87"/>
      <c r="P11" s="87"/>
      <c r="Q11" s="88"/>
      <c r="R11" s="88"/>
    </row>
    <row r="12" spans="1:18" s="87" customFormat="1" ht="30.95" customHeight="1" x14ac:dyDescent="0.25">
      <c r="A12" s="90"/>
      <c r="C12" s="241" t="s">
        <v>541</v>
      </c>
      <c r="D12" s="241"/>
      <c r="E12" s="241"/>
      <c r="F12" s="241"/>
      <c r="G12" s="241"/>
      <c r="H12" s="241"/>
      <c r="I12" s="241"/>
      <c r="J12" s="241"/>
      <c r="K12" s="88"/>
      <c r="L12" s="88"/>
      <c r="M12" s="88"/>
      <c r="N12" s="88"/>
      <c r="Q12" s="88"/>
      <c r="R12" s="88"/>
    </row>
    <row r="13" spans="1:18" s="87" customFormat="1" ht="30.95" customHeight="1" x14ac:dyDescent="0.25">
      <c r="A13" s="90"/>
      <c r="C13" s="246" t="s">
        <v>542</v>
      </c>
      <c r="D13" s="246"/>
      <c r="E13" s="246"/>
      <c r="F13" s="246"/>
      <c r="G13" s="246"/>
      <c r="H13" s="246"/>
      <c r="I13" s="246"/>
      <c r="J13" s="246"/>
      <c r="K13" s="88"/>
      <c r="L13" s="88"/>
      <c r="M13" s="88"/>
      <c r="N13" s="88"/>
      <c r="Q13" s="88"/>
      <c r="R13" s="88"/>
    </row>
    <row r="14" spans="1:18" s="87" customFormat="1" ht="30.95" customHeight="1" x14ac:dyDescent="0.25">
      <c r="A14" s="90"/>
      <c r="C14" s="242"/>
      <c r="D14" s="242"/>
      <c r="E14" s="243" t="s">
        <v>543</v>
      </c>
      <c r="F14" s="243"/>
      <c r="G14" s="243"/>
      <c r="H14" s="243" t="s">
        <v>3</v>
      </c>
      <c r="I14" s="243"/>
      <c r="J14" s="243"/>
      <c r="K14" s="88"/>
      <c r="L14" s="88"/>
      <c r="M14" s="88"/>
      <c r="N14" s="88"/>
      <c r="Q14" s="88"/>
      <c r="R14" s="88"/>
    </row>
    <row r="15" spans="1:18" s="87" customFormat="1" ht="30.95" customHeight="1" x14ac:dyDescent="0.25">
      <c r="A15" s="90"/>
      <c r="C15" s="244" t="s">
        <v>14</v>
      </c>
      <c r="D15" s="244"/>
      <c r="E15" s="242" t="s">
        <v>544</v>
      </c>
      <c r="F15" s="242"/>
      <c r="G15" s="242"/>
      <c r="H15" s="268">
        <v>0.2</v>
      </c>
      <c r="I15" s="268"/>
      <c r="J15" s="268"/>
      <c r="K15" s="88"/>
      <c r="L15" s="88"/>
      <c r="M15" s="88"/>
      <c r="N15" s="88"/>
      <c r="Q15" s="88"/>
      <c r="R15" s="88"/>
    </row>
    <row r="16" spans="1:18" s="87" customFormat="1" ht="30.95" customHeight="1" x14ac:dyDescent="0.25">
      <c r="A16" s="90"/>
      <c r="C16" s="269" t="s">
        <v>23</v>
      </c>
      <c r="D16" s="269"/>
      <c r="E16" s="242" t="s">
        <v>545</v>
      </c>
      <c r="F16" s="242"/>
      <c r="G16" s="242"/>
      <c r="H16" s="268">
        <v>0.4</v>
      </c>
      <c r="I16" s="268"/>
      <c r="J16" s="268"/>
      <c r="K16" s="88"/>
      <c r="L16" s="88"/>
      <c r="M16" s="88"/>
      <c r="N16" s="88"/>
      <c r="Q16" s="88"/>
      <c r="R16" s="88"/>
    </row>
    <row r="17" spans="1:18" s="87" customFormat="1" ht="30.95" customHeight="1" x14ac:dyDescent="0.25">
      <c r="A17" s="90"/>
      <c r="C17" s="270" t="s">
        <v>31</v>
      </c>
      <c r="D17" s="270"/>
      <c r="E17" s="242" t="s">
        <v>546</v>
      </c>
      <c r="F17" s="242"/>
      <c r="G17" s="242"/>
      <c r="H17" s="268">
        <v>0.6</v>
      </c>
      <c r="I17" s="268"/>
      <c r="J17" s="268"/>
      <c r="K17" s="88"/>
      <c r="L17" s="88"/>
      <c r="M17" s="88"/>
      <c r="N17" s="88"/>
      <c r="Q17" s="88"/>
      <c r="R17" s="88"/>
    </row>
    <row r="18" spans="1:18" s="87" customFormat="1" ht="30.95" customHeight="1" x14ac:dyDescent="0.25">
      <c r="A18" s="90"/>
      <c r="C18" s="237" t="s">
        <v>37</v>
      </c>
      <c r="D18" s="237"/>
      <c r="E18" s="242" t="s">
        <v>547</v>
      </c>
      <c r="F18" s="242"/>
      <c r="G18" s="242"/>
      <c r="H18" s="268">
        <v>0.8</v>
      </c>
      <c r="I18" s="268"/>
      <c r="J18" s="268"/>
      <c r="K18" s="88"/>
      <c r="L18" s="88"/>
      <c r="M18" s="88"/>
      <c r="N18" s="88"/>
      <c r="Q18" s="88"/>
      <c r="R18" s="88"/>
    </row>
    <row r="19" spans="1:18" s="87" customFormat="1" ht="30.95" customHeight="1" x14ac:dyDescent="0.25">
      <c r="A19" s="90"/>
      <c r="C19" s="238" t="s">
        <v>42</v>
      </c>
      <c r="D19" s="238"/>
      <c r="E19" s="242" t="s">
        <v>548</v>
      </c>
      <c r="F19" s="242"/>
      <c r="G19" s="242"/>
      <c r="H19" s="268">
        <v>1</v>
      </c>
      <c r="I19" s="268"/>
      <c r="J19" s="268"/>
      <c r="K19" s="88"/>
      <c r="L19" s="88"/>
      <c r="M19" s="88"/>
      <c r="N19" s="88"/>
      <c r="Q19" s="88"/>
      <c r="R19" s="88"/>
    </row>
    <row r="20" spans="1:18" s="87" customFormat="1" ht="9.6" customHeight="1" x14ac:dyDescent="0.2">
      <c r="A20" s="90"/>
      <c r="C20" s="93"/>
      <c r="D20" s="94"/>
      <c r="E20" s="94"/>
      <c r="F20" s="94"/>
      <c r="G20" s="93"/>
      <c r="H20" s="88"/>
      <c r="I20" s="88"/>
      <c r="J20" s="88"/>
      <c r="K20" s="88"/>
      <c r="L20" s="88"/>
      <c r="M20" s="88"/>
      <c r="N20" s="88"/>
      <c r="Q20" s="88"/>
      <c r="R20" s="88"/>
    </row>
    <row r="21" spans="1:18" s="87" customFormat="1" ht="30.95" customHeight="1" x14ac:dyDescent="0.25">
      <c r="A21" s="90"/>
      <c r="C21" s="239" t="s">
        <v>549</v>
      </c>
      <c r="D21" s="239"/>
      <c r="E21" s="239"/>
      <c r="F21" s="239"/>
      <c r="G21" s="239"/>
      <c r="H21" s="239"/>
      <c r="I21" s="239"/>
      <c r="J21" s="239"/>
      <c r="K21" s="88"/>
      <c r="L21" s="88"/>
      <c r="M21" s="88"/>
      <c r="N21" s="88"/>
      <c r="Q21" s="88"/>
      <c r="R21" s="88"/>
    </row>
    <row r="22" spans="1:18" s="87" customFormat="1" ht="30.95" customHeight="1" x14ac:dyDescent="0.25">
      <c r="A22" s="90"/>
      <c r="C22" s="240" t="s">
        <v>550</v>
      </c>
      <c r="D22" s="240"/>
      <c r="E22" s="240"/>
      <c r="F22" s="240"/>
      <c r="G22" s="240"/>
      <c r="H22" s="240"/>
      <c r="I22" s="240"/>
      <c r="J22" s="240"/>
      <c r="K22" s="88"/>
      <c r="L22" s="88"/>
      <c r="M22" s="88"/>
      <c r="N22" s="88"/>
      <c r="Q22" s="88"/>
      <c r="R22" s="88"/>
    </row>
    <row r="23" spans="1:18" s="87" customFormat="1" ht="30.95" customHeight="1" x14ac:dyDescent="0.25">
      <c r="A23" s="90"/>
      <c r="C23" s="241" t="s">
        <v>551</v>
      </c>
      <c r="D23" s="241"/>
      <c r="E23" s="239" t="s">
        <v>552</v>
      </c>
      <c r="F23" s="239"/>
      <c r="G23" s="239"/>
      <c r="H23" s="239"/>
      <c r="I23" s="239"/>
      <c r="J23" s="239"/>
      <c r="K23" s="88"/>
      <c r="L23" s="88"/>
      <c r="M23" s="88"/>
      <c r="N23" s="88"/>
      <c r="Q23" s="88"/>
      <c r="R23" s="88"/>
    </row>
    <row r="24" spans="1:18" s="87" customFormat="1" ht="30.95" customHeight="1" x14ac:dyDescent="0.25">
      <c r="A24" s="90"/>
      <c r="C24" s="242"/>
      <c r="D24" s="242"/>
      <c r="E24" s="92" t="s">
        <v>553</v>
      </c>
      <c r="F24" s="243" t="s">
        <v>554</v>
      </c>
      <c r="G24" s="243"/>
      <c r="H24" s="243"/>
      <c r="I24" s="243"/>
      <c r="J24" s="243"/>
      <c r="K24" s="88"/>
      <c r="L24" s="88"/>
      <c r="M24" s="88"/>
      <c r="N24" s="88"/>
      <c r="Q24" s="88"/>
      <c r="R24" s="88"/>
    </row>
    <row r="25" spans="1:18" s="87" customFormat="1" ht="30.95" customHeight="1" x14ac:dyDescent="0.25">
      <c r="A25" s="90"/>
      <c r="C25" s="244" t="s">
        <v>15</v>
      </c>
      <c r="D25" s="244"/>
      <c r="E25" s="91" t="s">
        <v>555</v>
      </c>
      <c r="F25" s="242" t="s">
        <v>556</v>
      </c>
      <c r="G25" s="242"/>
      <c r="H25" s="242"/>
      <c r="I25" s="242"/>
      <c r="J25" s="242"/>
      <c r="K25" s="88"/>
      <c r="L25" s="88"/>
      <c r="M25" s="88"/>
      <c r="N25" s="88"/>
      <c r="Q25" s="88"/>
      <c r="R25" s="88"/>
    </row>
    <row r="26" spans="1:18" s="87" customFormat="1" ht="30.95" customHeight="1" x14ac:dyDescent="0.25">
      <c r="A26" s="90"/>
      <c r="C26" s="245" t="s">
        <v>24</v>
      </c>
      <c r="D26" s="245"/>
      <c r="E26" s="91" t="s">
        <v>557</v>
      </c>
      <c r="F26" s="242" t="s">
        <v>558</v>
      </c>
      <c r="G26" s="242"/>
      <c r="H26" s="242"/>
      <c r="I26" s="242"/>
      <c r="J26" s="242"/>
      <c r="Q26" s="88"/>
      <c r="R26" s="88"/>
    </row>
    <row r="27" spans="1:18" s="87" customFormat="1" ht="30.95" customHeight="1" x14ac:dyDescent="0.2">
      <c r="A27" s="90"/>
      <c r="C27" s="236" t="s">
        <v>32</v>
      </c>
      <c r="D27" s="236"/>
      <c r="E27" s="91" t="s">
        <v>559</v>
      </c>
      <c r="F27" s="242" t="s">
        <v>560</v>
      </c>
      <c r="G27" s="242"/>
      <c r="H27" s="242"/>
      <c r="I27" s="242"/>
      <c r="J27" s="242"/>
      <c r="K27" s="93"/>
      <c r="L27" s="93"/>
      <c r="M27" s="93"/>
      <c r="N27" s="93"/>
    </row>
    <row r="28" spans="1:18" s="87" customFormat="1" ht="30.95" customHeight="1" x14ac:dyDescent="0.2">
      <c r="A28" s="90"/>
      <c r="C28" s="237" t="s">
        <v>38</v>
      </c>
      <c r="D28" s="237"/>
      <c r="E28" s="91" t="s">
        <v>561</v>
      </c>
      <c r="F28" s="242" t="s">
        <v>562</v>
      </c>
      <c r="G28" s="242"/>
      <c r="H28" s="242"/>
      <c r="I28" s="242"/>
      <c r="J28" s="242"/>
      <c r="K28" s="93"/>
      <c r="L28" s="93"/>
      <c r="M28" s="93"/>
      <c r="N28" s="93"/>
    </row>
    <row r="29" spans="1:18" s="87" customFormat="1" ht="30.95" customHeight="1" x14ac:dyDescent="0.2">
      <c r="A29" s="90"/>
      <c r="C29" s="238" t="s">
        <v>43</v>
      </c>
      <c r="D29" s="238"/>
      <c r="E29" s="91" t="s">
        <v>563</v>
      </c>
      <c r="F29" s="242" t="s">
        <v>564</v>
      </c>
      <c r="G29" s="242"/>
      <c r="H29" s="242"/>
      <c r="I29" s="242"/>
      <c r="J29" s="242"/>
      <c r="K29" s="93"/>
      <c r="L29" s="93"/>
      <c r="M29" s="93"/>
      <c r="N29" s="93"/>
    </row>
    <row r="30" spans="1:18" s="87" customFormat="1" ht="30.95" customHeight="1" x14ac:dyDescent="0.2">
      <c r="A30" s="90"/>
      <c r="C30" s="95"/>
      <c r="D30" s="95"/>
      <c r="E30" s="96"/>
      <c r="F30" s="96"/>
      <c r="G30" s="97"/>
      <c r="H30" s="93"/>
      <c r="I30" s="93"/>
      <c r="J30" s="93"/>
      <c r="K30" s="93"/>
      <c r="L30" s="93"/>
      <c r="M30" s="93"/>
      <c r="N30" s="93"/>
    </row>
    <row r="31" spans="1:18" s="87" customFormat="1" ht="68.099999999999994" customHeight="1" x14ac:dyDescent="0.2">
      <c r="A31" s="90"/>
      <c r="C31" s="266" t="s">
        <v>565</v>
      </c>
      <c r="D31" s="267"/>
      <c r="E31" s="267"/>
      <c r="F31" s="267"/>
      <c r="G31" s="267"/>
      <c r="H31" s="267"/>
      <c r="I31" s="267"/>
      <c r="J31" s="267"/>
      <c r="K31" s="94"/>
      <c r="L31" s="94"/>
      <c r="M31" s="94"/>
      <c r="N31" s="94"/>
    </row>
    <row r="32" spans="1:18" s="87" customFormat="1" ht="25.5" customHeight="1" x14ac:dyDescent="0.2">
      <c r="A32" s="90"/>
      <c r="C32" s="98"/>
      <c r="D32" s="99"/>
      <c r="E32" s="99"/>
      <c r="F32" s="99"/>
      <c r="G32" s="99"/>
      <c r="H32" s="99"/>
      <c r="I32" s="99"/>
      <c r="J32" s="99"/>
      <c r="K32" s="94"/>
      <c r="L32" s="94"/>
      <c r="M32" s="94"/>
      <c r="N32" s="94"/>
    </row>
    <row r="33" spans="1:18" s="87" customFormat="1" ht="39" customHeight="1" x14ac:dyDescent="0.2">
      <c r="A33" s="90"/>
      <c r="C33" s="100" t="s">
        <v>566</v>
      </c>
      <c r="D33" s="101" t="s">
        <v>567</v>
      </c>
      <c r="E33" s="101" t="s">
        <v>568</v>
      </c>
      <c r="F33" s="102" t="s">
        <v>569</v>
      </c>
      <c r="G33" s="102" t="s">
        <v>570</v>
      </c>
      <c r="H33" s="102" t="s">
        <v>3</v>
      </c>
      <c r="I33" s="101" t="s">
        <v>5</v>
      </c>
      <c r="J33" s="102" t="s">
        <v>571</v>
      </c>
      <c r="K33" s="94"/>
      <c r="L33" s="94"/>
      <c r="M33" s="94"/>
      <c r="N33" s="94"/>
    </row>
    <row r="34" spans="1:18" s="87" customFormat="1" ht="23.25" customHeight="1" x14ac:dyDescent="0.2">
      <c r="A34" s="90"/>
      <c r="C34" s="249" t="s">
        <v>572</v>
      </c>
      <c r="D34" s="253" t="s">
        <v>578</v>
      </c>
      <c r="E34" s="256" t="s">
        <v>579</v>
      </c>
      <c r="F34" s="256" t="s">
        <v>580</v>
      </c>
      <c r="G34" s="253" t="s">
        <v>25</v>
      </c>
      <c r="H34" s="259" t="s">
        <v>31</v>
      </c>
      <c r="I34" s="259" t="s">
        <v>32</v>
      </c>
      <c r="J34" s="250" t="s">
        <v>641</v>
      </c>
      <c r="K34" s="94"/>
      <c r="L34" s="94"/>
      <c r="M34" s="94"/>
      <c r="N34" s="94"/>
    </row>
    <row r="35" spans="1:18" s="87" customFormat="1" ht="23.25" customHeight="1" x14ac:dyDescent="0.2">
      <c r="A35" s="90"/>
      <c r="C35" s="249"/>
      <c r="D35" s="254"/>
      <c r="E35" s="257"/>
      <c r="F35" s="257"/>
      <c r="G35" s="254"/>
      <c r="H35" s="260"/>
      <c r="I35" s="260"/>
      <c r="J35" s="251"/>
      <c r="K35" s="94"/>
      <c r="L35" s="94"/>
      <c r="M35" s="94"/>
      <c r="N35" s="94"/>
    </row>
    <row r="36" spans="1:18" s="87" customFormat="1" ht="23.25" customHeight="1" x14ac:dyDescent="0.2">
      <c r="A36" s="90"/>
      <c r="C36" s="249"/>
      <c r="D36" s="255"/>
      <c r="E36" s="258"/>
      <c r="F36" s="258"/>
      <c r="G36" s="255"/>
      <c r="H36" s="261"/>
      <c r="I36" s="261"/>
      <c r="J36" s="252"/>
      <c r="K36" s="94"/>
      <c r="L36" s="94"/>
      <c r="M36" s="94"/>
      <c r="N36" s="94"/>
    </row>
    <row r="37" spans="1:18" s="87" customFormat="1" ht="36" customHeight="1" x14ac:dyDescent="0.2">
      <c r="A37" s="90"/>
      <c r="C37" s="95"/>
      <c r="D37" s="103"/>
      <c r="E37" s="97"/>
      <c r="F37" s="97"/>
      <c r="G37" s="103"/>
      <c r="H37" s="104"/>
      <c r="I37" s="104"/>
      <c r="J37" s="105"/>
      <c r="K37" s="93"/>
      <c r="L37" s="93"/>
      <c r="M37" s="93"/>
      <c r="N37" s="93"/>
    </row>
    <row r="38" spans="1:18" s="87" customFormat="1" ht="36" customHeight="1" x14ac:dyDescent="0.2">
      <c r="A38" s="90"/>
      <c r="C38" s="264"/>
      <c r="D38" s="264"/>
      <c r="E38" s="264"/>
      <c r="F38" s="264"/>
      <c r="G38" s="103"/>
      <c r="H38" s="104"/>
      <c r="I38" s="104"/>
      <c r="J38" s="105"/>
      <c r="K38" s="93"/>
      <c r="L38" s="93"/>
      <c r="M38" s="93"/>
      <c r="N38" s="93"/>
    </row>
    <row r="39" spans="1:18" s="87" customFormat="1" ht="36" customHeight="1" x14ac:dyDescent="0.2">
      <c r="A39" s="90"/>
      <c r="C39" s="106"/>
      <c r="D39" s="106"/>
      <c r="E39" s="106"/>
      <c r="F39" s="106"/>
      <c r="G39" s="103"/>
      <c r="H39" s="104"/>
      <c r="I39" s="104"/>
      <c r="J39" s="105"/>
      <c r="K39" s="93"/>
      <c r="L39" s="93"/>
      <c r="M39" s="93"/>
      <c r="N39" s="93"/>
    </row>
    <row r="40" spans="1:18" s="87" customFormat="1" ht="34.5" customHeight="1" x14ac:dyDescent="0.25">
      <c r="A40" s="90"/>
      <c r="C40" s="265" t="s">
        <v>573</v>
      </c>
      <c r="D40" s="265"/>
      <c r="E40" s="265"/>
      <c r="F40" s="265"/>
      <c r="G40" s="107"/>
      <c r="H40" s="107"/>
      <c r="I40" s="88"/>
      <c r="J40" s="88"/>
      <c r="K40" s="88"/>
      <c r="L40" s="88"/>
      <c r="M40" s="88"/>
      <c r="N40" s="88"/>
      <c r="O40" s="107"/>
      <c r="P40" s="107"/>
      <c r="Q40" s="107"/>
      <c r="R40" s="107"/>
    </row>
    <row r="41" spans="1:18" s="111" customFormat="1" ht="57.75" customHeight="1" x14ac:dyDescent="0.25">
      <c r="A41" s="108"/>
      <c r="B41" s="87"/>
      <c r="C41" s="109" t="s">
        <v>566</v>
      </c>
      <c r="D41" s="109" t="s">
        <v>567</v>
      </c>
      <c r="E41" s="109" t="s">
        <v>568</v>
      </c>
      <c r="F41" s="109" t="s">
        <v>569</v>
      </c>
      <c r="G41" s="109" t="s">
        <v>570</v>
      </c>
      <c r="H41" s="109" t="s">
        <v>3</v>
      </c>
      <c r="I41" s="109" t="s">
        <v>5</v>
      </c>
      <c r="J41" s="110" t="s">
        <v>574</v>
      </c>
      <c r="O41" s="112" t="s">
        <v>575</v>
      </c>
      <c r="P41" s="112" t="s">
        <v>576</v>
      </c>
      <c r="Q41" s="112" t="s">
        <v>577</v>
      </c>
    </row>
    <row r="42" spans="1:18" s="87" customFormat="1" ht="93.95" customHeight="1" x14ac:dyDescent="0.25">
      <c r="A42" s="90"/>
      <c r="C42" s="297" t="s">
        <v>572</v>
      </c>
      <c r="D42" s="299" t="s">
        <v>578</v>
      </c>
      <c r="E42" s="299" t="s">
        <v>579</v>
      </c>
      <c r="F42" s="301" t="s">
        <v>580</v>
      </c>
      <c r="G42" s="115"/>
      <c r="H42" s="115"/>
      <c r="I42" s="115"/>
      <c r="J42" s="116" t="e">
        <f>+M42</f>
        <v>#N/A</v>
      </c>
      <c r="L42" s="87" t="str">
        <f>+CONCATENATE(H42,I42)</f>
        <v/>
      </c>
      <c r="M42" s="87" t="e">
        <f>+VLOOKUP(L42,Listados!$F$18:$G$42,2,0)</f>
        <v>#N/A</v>
      </c>
      <c r="O42" s="117">
        <f>IF(H42=$C$14,0%,IF(H42=$C$15,20%,IF(H42=$C$16,40%,IF(H42=$C$17,60%,IF(H42=$C$18,80%,100%)))))</f>
        <v>0</v>
      </c>
      <c r="P42" s="117">
        <f>IF(I42=$C$24,0%,(IF(I42=$C$25,20%,IF(I42=$C$26,40%,IF(I42=$C$27,60%,IF(I42=$C$28,80%,IF(I42=$C$29,100%)))))))</f>
        <v>0</v>
      </c>
      <c r="Q42" s="118">
        <f>+MIN(O42,P42)</f>
        <v>0</v>
      </c>
      <c r="R42" s="88"/>
    </row>
    <row r="43" spans="1:18" s="87" customFormat="1" ht="93.95" customHeight="1" x14ac:dyDescent="0.25">
      <c r="A43" s="90"/>
      <c r="C43" s="298"/>
      <c r="D43" s="300"/>
      <c r="E43" s="300"/>
      <c r="F43" s="302"/>
      <c r="G43" s="115"/>
      <c r="H43" s="115"/>
      <c r="I43" s="115"/>
      <c r="J43" s="116" t="e">
        <f>+M43</f>
        <v>#N/A</v>
      </c>
      <c r="L43" s="87" t="str">
        <f>+CONCATENATE(H43,I43)</f>
        <v/>
      </c>
      <c r="M43" s="87" t="e">
        <f>+VLOOKUP(L43,Listados!$F$18:$G$42,2,0)</f>
        <v>#N/A</v>
      </c>
      <c r="O43" s="117">
        <f>IF(H43=$C$14,0%,IF(H43=$C$15,20%,IF(H43=$C$16,40%,IF(H43=$C$17,60%,IF(H43=$C$18,80%,100%)))))</f>
        <v>0</v>
      </c>
      <c r="P43" s="117">
        <f>IF(I43=$C$24,0%,(IF(I43=$C$25,20%,IF(I43=$C$26,40%,IF(I43=$C$27,60%,IF(I43=$C$28,80%,IF(I43=$C$29,100%)))))))</f>
        <v>0</v>
      </c>
      <c r="Q43" s="118">
        <f>+MIN(O43,P43)</f>
        <v>0</v>
      </c>
      <c r="R43" s="88"/>
    </row>
    <row r="44" spans="1:18" s="87" customFormat="1" ht="80.099999999999994" customHeight="1" x14ac:dyDescent="0.25">
      <c r="A44" s="90"/>
      <c r="C44" s="297" t="s">
        <v>581</v>
      </c>
      <c r="D44" s="299" t="s">
        <v>582</v>
      </c>
      <c r="E44" s="299" t="s">
        <v>583</v>
      </c>
      <c r="F44" s="301" t="s">
        <v>584</v>
      </c>
      <c r="G44" s="115"/>
      <c r="H44" s="115"/>
      <c r="I44" s="115"/>
      <c r="J44" s="116" t="e">
        <f t="shared" ref="J44:J54" si="0">+M44</f>
        <v>#N/A</v>
      </c>
      <c r="L44" s="87" t="str">
        <f t="shared" ref="L44:L54" si="1">+CONCATENATE(H44,I44)</f>
        <v/>
      </c>
      <c r="M44" s="87" t="e">
        <f>+VLOOKUP(L44,Listados!$F$18:$G$42,2,0)</f>
        <v>#N/A</v>
      </c>
      <c r="O44" s="117">
        <f t="shared" ref="O44:O54" si="2">IF(H44=$C$14,0%,IF(H44=$C$15,20%,IF(H44=$C$16,40%,IF(H44=$C$17,60%,IF(H44=$C$18,80%,100%)))))</f>
        <v>0</v>
      </c>
      <c r="P44" s="117">
        <f t="shared" ref="P44:P54" si="3">IF(I44=$C$24,0%,(IF(I44=$C$25,20%,IF(I44=$C$26,40%,IF(I44=$C$27,60%,IF(I44=$C$28,80%,IF(I44=$C$29,100%)))))))</f>
        <v>0</v>
      </c>
      <c r="Q44" s="118">
        <f t="shared" ref="Q44:Q54" si="4">+MIN(O44,P44)</f>
        <v>0</v>
      </c>
      <c r="R44" s="88"/>
    </row>
    <row r="45" spans="1:18" s="87" customFormat="1" ht="80.099999999999994" customHeight="1" x14ac:dyDescent="0.25">
      <c r="A45" s="90"/>
      <c r="C45" s="305"/>
      <c r="D45" s="303"/>
      <c r="E45" s="303"/>
      <c r="F45" s="304"/>
      <c r="G45" s="115"/>
      <c r="H45" s="115"/>
      <c r="I45" s="115"/>
      <c r="J45" s="116" t="e">
        <f t="shared" si="0"/>
        <v>#N/A</v>
      </c>
      <c r="L45" s="87" t="str">
        <f t="shared" si="1"/>
        <v/>
      </c>
      <c r="M45" s="87" t="e">
        <f>+VLOOKUP(L45,Listados!$F$18:$G$42,2,0)</f>
        <v>#N/A</v>
      </c>
      <c r="O45" s="117">
        <f t="shared" si="2"/>
        <v>0</v>
      </c>
      <c r="P45" s="117">
        <f t="shared" si="3"/>
        <v>0</v>
      </c>
      <c r="Q45" s="118">
        <f t="shared" si="4"/>
        <v>0</v>
      </c>
      <c r="R45" s="88"/>
    </row>
    <row r="46" spans="1:18" s="87" customFormat="1" ht="80.099999999999994" customHeight="1" x14ac:dyDescent="0.25">
      <c r="A46" s="90"/>
      <c r="C46" s="298"/>
      <c r="D46" s="300"/>
      <c r="E46" s="300"/>
      <c r="F46" s="302"/>
      <c r="G46" s="115"/>
      <c r="H46" s="115"/>
      <c r="I46" s="115"/>
      <c r="J46" s="116" t="e">
        <f t="shared" ref="J46" si="5">+M46</f>
        <v>#N/A</v>
      </c>
      <c r="L46" s="87" t="str">
        <f t="shared" si="1"/>
        <v/>
      </c>
      <c r="M46" s="87" t="e">
        <f>+VLOOKUP(L46,Listados!$F$18:$G$42,2,0)</f>
        <v>#N/A</v>
      </c>
      <c r="O46" s="117">
        <f t="shared" ref="O46" si="6">IF(H46=$C$14,0%,IF(H46=$C$15,20%,IF(H46=$C$16,40%,IF(H46=$C$17,60%,IF(H46=$C$18,80%,100%)))))</f>
        <v>0</v>
      </c>
      <c r="P46" s="117">
        <f t="shared" ref="P46" si="7">IF(I46=$C$24,0%,(IF(I46=$C$25,20%,IF(I46=$C$26,40%,IF(I46=$C$27,60%,IF(I46=$C$28,80%,IF(I46=$C$29,100%)))))))</f>
        <v>0</v>
      </c>
      <c r="Q46" s="118">
        <f t="shared" ref="Q46" si="8">+MIN(O46,P46)</f>
        <v>0</v>
      </c>
      <c r="R46" s="88"/>
    </row>
    <row r="47" spans="1:18" s="87" customFormat="1" ht="80.099999999999994" customHeight="1" x14ac:dyDescent="0.25">
      <c r="A47" s="90"/>
      <c r="C47" s="297" t="s">
        <v>585</v>
      </c>
      <c r="D47" s="301" t="s">
        <v>586</v>
      </c>
      <c r="E47" s="301" t="s">
        <v>587</v>
      </c>
      <c r="F47" s="301" t="s">
        <v>588</v>
      </c>
      <c r="G47" s="115"/>
      <c r="H47" s="115"/>
      <c r="I47" s="115"/>
      <c r="J47" s="116" t="e">
        <f t="shared" si="0"/>
        <v>#N/A</v>
      </c>
      <c r="L47" s="87" t="str">
        <f t="shared" si="1"/>
        <v/>
      </c>
      <c r="M47" s="87" t="e">
        <f>+VLOOKUP(L47,Listados!$F$18:$G$42,2,0)</f>
        <v>#N/A</v>
      </c>
      <c r="O47" s="117">
        <f t="shared" si="2"/>
        <v>0</v>
      </c>
      <c r="P47" s="117">
        <f t="shared" si="3"/>
        <v>0</v>
      </c>
      <c r="Q47" s="118">
        <f t="shared" si="4"/>
        <v>0</v>
      </c>
      <c r="R47" s="88"/>
    </row>
    <row r="48" spans="1:18" s="87" customFormat="1" ht="80.099999999999994" customHeight="1" x14ac:dyDescent="0.25">
      <c r="A48" s="90"/>
      <c r="C48" s="305"/>
      <c r="D48" s="304"/>
      <c r="E48" s="304"/>
      <c r="F48" s="304"/>
      <c r="G48" s="115"/>
      <c r="H48" s="115"/>
      <c r="I48" s="115"/>
      <c r="J48" s="116" t="e">
        <f t="shared" si="0"/>
        <v>#N/A</v>
      </c>
      <c r="L48" s="87" t="str">
        <f t="shared" si="1"/>
        <v/>
      </c>
      <c r="M48" s="87" t="e">
        <f>+VLOOKUP(L48,Listados!$F$18:$G$42,2,0)</f>
        <v>#N/A</v>
      </c>
      <c r="O48" s="117">
        <f t="shared" si="2"/>
        <v>0</v>
      </c>
      <c r="P48" s="117">
        <f t="shared" si="3"/>
        <v>0</v>
      </c>
      <c r="Q48" s="118">
        <f t="shared" si="4"/>
        <v>0</v>
      </c>
      <c r="R48" s="88"/>
    </row>
    <row r="49" spans="1:18" s="87" customFormat="1" ht="80.099999999999994" customHeight="1" x14ac:dyDescent="0.25">
      <c r="A49" s="90"/>
      <c r="C49" s="305"/>
      <c r="D49" s="304"/>
      <c r="E49" s="304"/>
      <c r="F49" s="304"/>
      <c r="G49" s="115"/>
      <c r="H49" s="115"/>
      <c r="I49" s="115"/>
      <c r="J49" s="116" t="e">
        <f t="shared" si="0"/>
        <v>#N/A</v>
      </c>
      <c r="L49" s="87" t="str">
        <f t="shared" si="1"/>
        <v/>
      </c>
      <c r="M49" s="87" t="e">
        <f>+VLOOKUP(L49,Listados!$F$18:$G$42,2,0)</f>
        <v>#N/A</v>
      </c>
      <c r="O49" s="117">
        <f t="shared" si="2"/>
        <v>0</v>
      </c>
      <c r="P49" s="117">
        <f t="shared" si="3"/>
        <v>0</v>
      </c>
      <c r="Q49" s="118">
        <f t="shared" si="4"/>
        <v>0</v>
      </c>
      <c r="R49" s="88"/>
    </row>
    <row r="50" spans="1:18" s="87" customFormat="1" ht="80.099999999999994" customHeight="1" x14ac:dyDescent="0.25">
      <c r="A50" s="90"/>
      <c r="C50" s="305"/>
      <c r="D50" s="304"/>
      <c r="E50" s="304"/>
      <c r="F50" s="304"/>
      <c r="G50" s="115"/>
      <c r="H50" s="115"/>
      <c r="I50" s="115"/>
      <c r="J50" s="116" t="e">
        <f t="shared" si="0"/>
        <v>#N/A</v>
      </c>
      <c r="L50" s="87" t="str">
        <f t="shared" si="1"/>
        <v/>
      </c>
      <c r="M50" s="87" t="e">
        <f>+VLOOKUP(L50,Listados!$F$18:$G$42,2,0)</f>
        <v>#N/A</v>
      </c>
      <c r="O50" s="117">
        <f t="shared" si="2"/>
        <v>0</v>
      </c>
      <c r="P50" s="117">
        <f t="shared" si="3"/>
        <v>0</v>
      </c>
      <c r="Q50" s="118">
        <f t="shared" si="4"/>
        <v>0</v>
      </c>
      <c r="R50" s="88"/>
    </row>
    <row r="51" spans="1:18" s="87" customFormat="1" ht="80.099999999999994" customHeight="1" x14ac:dyDescent="0.25">
      <c r="A51" s="90"/>
      <c r="C51" s="298"/>
      <c r="D51" s="302"/>
      <c r="E51" s="302"/>
      <c r="F51" s="302"/>
      <c r="G51" s="115"/>
      <c r="H51" s="115"/>
      <c r="I51" s="115"/>
      <c r="J51" s="116" t="e">
        <f t="shared" ref="J51" si="9">+M51</f>
        <v>#N/A</v>
      </c>
      <c r="L51" s="87" t="str">
        <f t="shared" ref="L51" si="10">+CONCATENATE(H51,I51)</f>
        <v/>
      </c>
      <c r="M51" s="87" t="e">
        <f>+VLOOKUP(L51,Listados!$F$18:$G$42,2,0)</f>
        <v>#N/A</v>
      </c>
      <c r="O51" s="117">
        <f t="shared" ref="O51" si="11">IF(H51=$C$14,0%,IF(H51=$C$15,20%,IF(H51=$C$16,40%,IF(H51=$C$17,60%,IF(H51=$C$18,80%,100%)))))</f>
        <v>0</v>
      </c>
      <c r="P51" s="117">
        <f t="shared" ref="P51" si="12">IF(I51=$C$24,0%,(IF(I51=$C$25,20%,IF(I51=$C$26,40%,IF(I51=$C$27,60%,IF(I51=$C$28,80%,IF(I51=$C$29,100%)))))))</f>
        <v>0</v>
      </c>
      <c r="Q51" s="118">
        <f t="shared" ref="Q51" si="13">+MIN(O51,P51)</f>
        <v>0</v>
      </c>
      <c r="R51" s="88"/>
    </row>
    <row r="52" spans="1:18" s="87" customFormat="1" ht="80.099999999999994" customHeight="1" x14ac:dyDescent="0.25">
      <c r="A52" s="90"/>
      <c r="C52" s="248" t="s">
        <v>589</v>
      </c>
      <c r="D52" s="247" t="s">
        <v>590</v>
      </c>
      <c r="E52" s="262" t="s">
        <v>644</v>
      </c>
      <c r="F52" s="262" t="s">
        <v>591</v>
      </c>
      <c r="G52" s="115"/>
      <c r="H52" s="115"/>
      <c r="I52" s="115"/>
      <c r="J52" s="116" t="e">
        <f t="shared" si="0"/>
        <v>#N/A</v>
      </c>
      <c r="L52" s="87" t="str">
        <f t="shared" si="1"/>
        <v/>
      </c>
      <c r="M52" s="87" t="e">
        <f>+VLOOKUP(L52,Listados!$F$18:$G$42,2,0)</f>
        <v>#N/A</v>
      </c>
      <c r="O52" s="117">
        <f t="shared" si="2"/>
        <v>0</v>
      </c>
      <c r="P52" s="117">
        <f t="shared" si="3"/>
        <v>0</v>
      </c>
      <c r="Q52" s="118">
        <f t="shared" si="4"/>
        <v>0</v>
      </c>
      <c r="R52" s="88"/>
    </row>
    <row r="53" spans="1:18" s="87" customFormat="1" ht="80.099999999999994" customHeight="1" x14ac:dyDescent="0.25">
      <c r="A53" s="90"/>
      <c r="C53" s="248"/>
      <c r="D53" s="247"/>
      <c r="E53" s="262"/>
      <c r="F53" s="262"/>
      <c r="G53" s="115"/>
      <c r="H53" s="115"/>
      <c r="I53" s="115"/>
      <c r="J53" s="116" t="e">
        <f t="shared" si="0"/>
        <v>#N/A</v>
      </c>
      <c r="L53" s="87" t="str">
        <f t="shared" si="1"/>
        <v/>
      </c>
      <c r="M53" s="87" t="e">
        <f>+VLOOKUP(L53,Listados!$F$18:$G$42,2,0)</f>
        <v>#N/A</v>
      </c>
      <c r="O53" s="117">
        <f t="shared" si="2"/>
        <v>0</v>
      </c>
      <c r="P53" s="117">
        <f t="shared" si="3"/>
        <v>0</v>
      </c>
      <c r="Q53" s="118">
        <f t="shared" si="4"/>
        <v>0</v>
      </c>
      <c r="R53" s="88"/>
    </row>
    <row r="54" spans="1:18" s="87" customFormat="1" ht="80.099999999999994" customHeight="1" x14ac:dyDescent="0.25">
      <c r="A54" s="90"/>
      <c r="C54" s="113" t="s">
        <v>592</v>
      </c>
      <c r="D54" s="114" t="s">
        <v>593</v>
      </c>
      <c r="E54" s="114" t="s">
        <v>594</v>
      </c>
      <c r="F54" s="114" t="s">
        <v>595</v>
      </c>
      <c r="G54" s="115"/>
      <c r="H54" s="115"/>
      <c r="I54" s="115"/>
      <c r="J54" s="116" t="e">
        <f t="shared" si="0"/>
        <v>#N/A</v>
      </c>
      <c r="L54" s="87" t="str">
        <f t="shared" si="1"/>
        <v/>
      </c>
      <c r="M54" s="87" t="e">
        <f>+VLOOKUP(L54,Listados!$F$18:$G$42,2,0)</f>
        <v>#N/A</v>
      </c>
      <c r="O54" s="117">
        <f t="shared" si="2"/>
        <v>0</v>
      </c>
      <c r="P54" s="117">
        <f t="shared" si="3"/>
        <v>0</v>
      </c>
      <c r="Q54" s="118">
        <f t="shared" si="4"/>
        <v>0</v>
      </c>
      <c r="R54" s="88"/>
    </row>
    <row r="55" spans="1:18" s="87" customFormat="1" ht="11.25" customHeight="1" x14ac:dyDescent="0.25">
      <c r="A55" s="90"/>
      <c r="C55" s="88"/>
      <c r="D55" s="88"/>
      <c r="H55" s="88"/>
      <c r="I55" s="88"/>
      <c r="J55" s="88"/>
      <c r="P55" s="88"/>
      <c r="Q55" s="119"/>
      <c r="R55" s="88"/>
    </row>
    <row r="56" spans="1:18" s="87" customFormat="1" ht="12.75" hidden="1" x14ac:dyDescent="0.25">
      <c r="A56" s="90"/>
      <c r="C56" s="88"/>
      <c r="D56" s="88"/>
      <c r="H56" s="88"/>
      <c r="I56" s="88"/>
      <c r="J56" s="88"/>
      <c r="Q56" s="88"/>
      <c r="R56" s="88"/>
    </row>
    <row r="57" spans="1:18" s="87" customFormat="1" ht="12.75" hidden="1" x14ac:dyDescent="0.25">
      <c r="A57" s="90"/>
      <c r="C57" s="88"/>
      <c r="D57" s="88"/>
      <c r="H57" s="88"/>
      <c r="I57" s="88"/>
      <c r="J57" s="88"/>
      <c r="Q57" s="88"/>
      <c r="R57" s="88"/>
    </row>
    <row r="58" spans="1:18" s="87" customFormat="1" ht="12.75" hidden="1" x14ac:dyDescent="0.25">
      <c r="A58" s="90"/>
      <c r="C58" s="88"/>
      <c r="D58" s="88"/>
      <c r="H58" s="88"/>
      <c r="I58" s="88"/>
      <c r="J58" s="88"/>
      <c r="K58" s="88"/>
      <c r="L58" s="88"/>
      <c r="M58" s="88"/>
      <c r="N58" s="88"/>
      <c r="Q58" s="88"/>
      <c r="R58" s="88"/>
    </row>
    <row r="59" spans="1:18" s="87" customFormat="1" ht="12.75" hidden="1" x14ac:dyDescent="0.25">
      <c r="A59" s="90"/>
      <c r="C59" s="88"/>
      <c r="D59" s="88"/>
      <c r="H59" s="88"/>
      <c r="I59" s="88"/>
      <c r="J59" s="88"/>
      <c r="K59" s="88"/>
      <c r="L59" s="88"/>
      <c r="M59" s="88"/>
      <c r="N59" s="88"/>
      <c r="Q59" s="88"/>
      <c r="R59" s="88"/>
    </row>
    <row r="60" spans="1:18" s="87" customFormat="1" ht="12.75" hidden="1" x14ac:dyDescent="0.25">
      <c r="A60" s="90"/>
      <c r="C60" s="88"/>
      <c r="D60" s="88"/>
      <c r="H60" s="88"/>
      <c r="I60" s="88"/>
      <c r="J60" s="88"/>
      <c r="K60" s="88"/>
      <c r="L60" s="88"/>
      <c r="M60" s="88"/>
      <c r="N60" s="88"/>
      <c r="Q60" s="88"/>
      <c r="R60" s="88"/>
    </row>
    <row r="61" spans="1:18" s="87" customFormat="1" ht="12.75" hidden="1" x14ac:dyDescent="0.25">
      <c r="A61" s="90"/>
      <c r="C61" s="88"/>
      <c r="D61" s="88"/>
      <c r="H61" s="88"/>
      <c r="I61" s="88"/>
      <c r="J61" s="88"/>
      <c r="K61" s="88"/>
      <c r="L61" s="88"/>
      <c r="M61" s="88"/>
      <c r="N61" s="88"/>
      <c r="Q61" s="88"/>
      <c r="R61" s="88"/>
    </row>
    <row r="62" spans="1:18" s="87" customFormat="1" ht="12.75" hidden="1" x14ac:dyDescent="0.25">
      <c r="A62" s="90"/>
      <c r="C62" s="88"/>
      <c r="D62" s="88"/>
      <c r="H62" s="88"/>
      <c r="I62" s="88"/>
      <c r="J62" s="88"/>
      <c r="K62" s="88"/>
      <c r="L62" s="88"/>
      <c r="M62" s="88"/>
      <c r="N62" s="88"/>
      <c r="Q62" s="88"/>
      <c r="R62" s="88"/>
    </row>
    <row r="63" spans="1:18" s="87" customFormat="1" ht="12.75" hidden="1" x14ac:dyDescent="0.25">
      <c r="A63" s="90"/>
      <c r="C63" s="88"/>
      <c r="D63" s="88"/>
      <c r="H63" s="88"/>
      <c r="I63" s="88"/>
      <c r="J63" s="88"/>
      <c r="K63" s="88"/>
      <c r="L63" s="88"/>
      <c r="M63" s="88"/>
      <c r="N63" s="88"/>
      <c r="Q63" s="88"/>
      <c r="R63" s="88"/>
    </row>
    <row r="64" spans="1:18" s="87" customFormat="1" ht="12.75" hidden="1" x14ac:dyDescent="0.25">
      <c r="A64" s="90"/>
      <c r="C64" s="88"/>
      <c r="D64" s="88"/>
      <c r="H64" s="88"/>
      <c r="I64" s="88"/>
      <c r="J64" s="88"/>
      <c r="K64" s="88"/>
      <c r="L64" s="88"/>
      <c r="M64" s="88"/>
      <c r="N64" s="88"/>
      <c r="Q64" s="88"/>
      <c r="R64" s="88"/>
    </row>
    <row r="65" spans="1:18" s="87" customFormat="1" hidden="1" x14ac:dyDescent="0.25">
      <c r="A65" s="90"/>
      <c r="C65" s="78"/>
      <c r="D65" s="78"/>
      <c r="E65" s="79"/>
      <c r="F65" s="79"/>
      <c r="G65" s="79"/>
      <c r="H65" s="78"/>
      <c r="I65" s="78"/>
      <c r="J65" s="78"/>
      <c r="K65" s="88"/>
      <c r="L65" s="88"/>
      <c r="M65" s="88"/>
      <c r="N65" s="88"/>
      <c r="Q65" s="88"/>
      <c r="R65" s="88"/>
    </row>
  </sheetData>
  <sheetProtection algorithmName="SHA-512" hashValue="ZQOczI1v06fuMVdFDrfcfYedzA16NMUdrH4lQIoSKCQXtROyWvCcVwkZEkHvY8fTYOOW0pWSY2Om8OejPR7cZA==" saltValue="BMrjSXTA7XkH4HTLd8lgSw==" spinCount="100000" sheet="1" formatCells="0" formatRows="0"/>
  <mergeCells count="65">
    <mergeCell ref="E44:E46"/>
    <mergeCell ref="F44:F46"/>
    <mergeCell ref="E47:E51"/>
    <mergeCell ref="F47:F51"/>
    <mergeCell ref="C47:C51"/>
    <mergeCell ref="C44:C46"/>
    <mergeCell ref="D44:D46"/>
    <mergeCell ref="D47:D51"/>
    <mergeCell ref="C6:J6"/>
    <mergeCell ref="E34:E36"/>
    <mergeCell ref="C38:F38"/>
    <mergeCell ref="C40:F40"/>
    <mergeCell ref="C31:J31"/>
    <mergeCell ref="H15:J15"/>
    <mergeCell ref="H16:J16"/>
    <mergeCell ref="H17:J17"/>
    <mergeCell ref="H18:J18"/>
    <mergeCell ref="H19:J19"/>
    <mergeCell ref="C16:D16"/>
    <mergeCell ref="C17:D17"/>
    <mergeCell ref="C18:D18"/>
    <mergeCell ref="C19:D19"/>
    <mergeCell ref="C10:J10"/>
    <mergeCell ref="C12:J12"/>
    <mergeCell ref="C52:C53"/>
    <mergeCell ref="D52:D53"/>
    <mergeCell ref="E52:E53"/>
    <mergeCell ref="F52:F53"/>
    <mergeCell ref="C34:C36"/>
    <mergeCell ref="J34:J36"/>
    <mergeCell ref="D34:D36"/>
    <mergeCell ref="F34:F36"/>
    <mergeCell ref="G34:G36"/>
    <mergeCell ref="H34:H36"/>
    <mergeCell ref="I34:I36"/>
    <mergeCell ref="C42:C43"/>
    <mergeCell ref="D42:D43"/>
    <mergeCell ref="E42:E43"/>
    <mergeCell ref="F42:F43"/>
    <mergeCell ref="C13:J13"/>
    <mergeCell ref="C14:D14"/>
    <mergeCell ref="C15:D15"/>
    <mergeCell ref="E14:G14"/>
    <mergeCell ref="E15:G15"/>
    <mergeCell ref="E16:G16"/>
    <mergeCell ref="E17:G17"/>
    <mergeCell ref="E18:G18"/>
    <mergeCell ref="E19:G19"/>
    <mergeCell ref="H14:J14"/>
    <mergeCell ref="C27:D27"/>
    <mergeCell ref="C28:D28"/>
    <mergeCell ref="C29:D29"/>
    <mergeCell ref="C21:J21"/>
    <mergeCell ref="C22:J22"/>
    <mergeCell ref="C23:D23"/>
    <mergeCell ref="F27:J27"/>
    <mergeCell ref="F28:J28"/>
    <mergeCell ref="F29:J29"/>
    <mergeCell ref="E23:J23"/>
    <mergeCell ref="F24:J24"/>
    <mergeCell ref="F25:J25"/>
    <mergeCell ref="F26:J26"/>
    <mergeCell ref="C24:D24"/>
    <mergeCell ref="C25:D25"/>
    <mergeCell ref="C26:D26"/>
  </mergeCells>
  <dataValidations count="11">
    <dataValidation type="list" allowBlank="1" showInputMessage="1" showErrorMessage="1" sqref="H42:H54" xr:uid="{B2F1285A-EFFA-47D9-8C78-2FF591090484}">
      <formula1>Proba</formula1>
    </dataValidation>
    <dataValidation type="list" allowBlank="1" showInputMessage="1" showErrorMessage="1" sqref="I42:I54" xr:uid="{C8FCD7CB-6C4C-47F4-90E0-FA76F26C9A48}">
      <formula1>Impac</formula1>
    </dataValidation>
    <dataValidation type="list" allowBlank="1" showInputMessage="1" showErrorMessage="1" sqref="G42:G43" xr:uid="{00000000-0002-0000-0400-000009000000}">
      <formula1>Riesgo1</formula1>
    </dataValidation>
    <dataValidation allowBlank="1" showInputMessage="1" showErrorMessage="1" prompt="Relaciona la causa seleccionada con el riesgo." sqref="G34:G36" xr:uid="{00000000-0002-0000-0400-00000E000000}"/>
    <dataValidation allowBlank="1" showInputMessage="1" showErrorMessage="1" prompt="Establece el criterio de Probabilidad del riesgo." sqref="H34:H36" xr:uid="{00000000-0002-0000-0400-00000F000000}"/>
    <dataValidation allowBlank="1" showInputMessage="1" showErrorMessage="1" prompt="Establece el criterio de Impacto del riesgo." sqref="I34:I36" xr:uid="{00000000-0002-0000-0400-000010000000}"/>
    <dataValidation allowBlank="1" showInputMessage="1" showErrorMessage="1" prompt="Relaciona la consecuencia de la materializacion del riesgo." sqref="F34:F36" xr:uid="{00000000-0002-0000-0400-000011000000}"/>
    <dataValidation allowBlank="1" showInputMessage="1" showErrorMessage="1" prompt="Relaciona las causas que pueden generar el riesgo." sqref="E34:E36" xr:uid="{00000000-0002-0000-0400-000012000000}"/>
    <dataValidation allowBlank="1" showInputMessage="1" showErrorMessage="1" prompt="Define el riesgo establecido." sqref="D34:D36" xr:uid="{00000000-0002-0000-0400-000013000000}"/>
    <dataValidation allowBlank="1" showInputMessage="1" showErrorMessage="1" prompt="Relaciona el número de riesgo." sqref="C34:C36" xr:uid="{00000000-0002-0000-0400-000014000000}"/>
    <dataValidation allowBlank="1" showInputMessage="1" showErrorMessage="1" prompt="Relaciona el nivel asociado a la causa seleccionada." sqref="J34:J36" xr:uid="{00000000-0002-0000-0400-000015000000}"/>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465D4B2-525D-47AB-B7D7-2628B653EBF3}">
          <x14:formula1>
            <xm:f>Listados!$M$2:$M$6</xm:f>
          </x14:formula1>
          <xm:sqref>G47:G51</xm:sqref>
        </x14:dataValidation>
        <x14:dataValidation type="list" allowBlank="1" showInputMessage="1" showErrorMessage="1" xr:uid="{8519B4BA-0479-4E42-8CE2-21460FD7156C}">
          <x14:formula1>
            <xm:f>Listados!$N$2:$N$3</xm:f>
          </x14:formula1>
          <xm:sqref>G52:G53</xm:sqref>
        </x14:dataValidation>
        <x14:dataValidation type="list" allowBlank="1" showInputMessage="1" showErrorMessage="1" xr:uid="{2E56FD96-6242-463C-852A-7329529A9DF1}">
          <x14:formula1>
            <xm:f>Listados!$O$2</xm:f>
          </x14:formula1>
          <xm:sqref>G54</xm:sqref>
        </x14:dataValidation>
        <x14:dataValidation type="list" allowBlank="1" showInputMessage="1" showErrorMessage="1" xr:uid="{33CD1F3B-BC28-4E68-B5F1-2063F842CB2D}">
          <x14:formula1>
            <xm:f>Listados!$L$2:$L$4</xm:f>
          </x14:formula1>
          <xm:sqref>G44:G46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AM53"/>
  <sheetViews>
    <sheetView showGridLines="0" showRowColHeaders="0" zoomScale="85" zoomScaleNormal="85" workbookViewId="0">
      <selection activeCell="AH15" sqref="AH1:XFD1048576"/>
    </sheetView>
  </sheetViews>
  <sheetFormatPr baseColWidth="10" defaultColWidth="0" defaultRowHeight="12.75" zeroHeight="1" x14ac:dyDescent="0.2"/>
  <cols>
    <col min="1" max="1" width="1.28515625" style="93" customWidth="1"/>
    <col min="2" max="2" width="3.85546875" style="93" customWidth="1"/>
    <col min="3" max="3" width="4.28515625" style="93" customWidth="1"/>
    <col min="4" max="4" width="1.42578125" style="93" customWidth="1"/>
    <col min="5" max="5" width="2.7109375" style="93" customWidth="1"/>
    <col min="6" max="6" width="12.7109375" style="207" bestFit="1" customWidth="1"/>
    <col min="7" max="7" width="1.140625" style="203" customWidth="1"/>
    <col min="8" max="11" width="7.5703125" style="203" bestFit="1" customWidth="1"/>
    <col min="12" max="12" width="3.5703125" style="203" customWidth="1"/>
    <col min="13" max="13" width="7" style="203" customWidth="1"/>
    <col min="14" max="14" width="6.85546875" style="203" customWidth="1"/>
    <col min="15" max="16" width="7" style="203" customWidth="1"/>
    <col min="17" max="17" width="4" style="203" customWidth="1"/>
    <col min="18" max="20" width="7" style="203" customWidth="1"/>
    <col min="21" max="21" width="6.85546875" style="203" customWidth="1"/>
    <col min="22" max="22" width="5.5703125" style="203" customWidth="1"/>
    <col min="23" max="23" width="7" style="207" customWidth="1"/>
    <col min="24" max="26" width="7" style="203" customWidth="1"/>
    <col min="27" max="27" width="3.28515625" style="203" customWidth="1"/>
    <col min="28" max="32" width="7" style="203" customWidth="1"/>
    <col min="33" max="33" width="2.140625" style="203" customWidth="1"/>
    <col min="34" max="34" width="7.140625" style="203" hidden="1"/>
    <col min="35" max="36" width="10.28515625" style="203" hidden="1"/>
    <col min="37" max="37" width="18.28515625" style="203" hidden="1"/>
    <col min="38" max="38" width="5.5703125" style="203" hidden="1"/>
    <col min="39" max="39" width="10.28515625" style="203" hidden="1"/>
    <col min="40" max="16384" width="10.28515625" style="93" hidden="1"/>
  </cols>
  <sheetData>
    <row r="1" spans="1:39" ht="5.25" customHeight="1" x14ac:dyDescent="0.2">
      <c r="A1" s="120"/>
      <c r="B1" s="120"/>
      <c r="C1" s="120"/>
      <c r="D1" s="120"/>
      <c r="E1" s="120"/>
      <c r="F1" s="121"/>
      <c r="G1" s="120"/>
      <c r="H1" s="120"/>
      <c r="I1" s="120"/>
      <c r="J1" s="120"/>
      <c r="K1" s="120"/>
      <c r="L1" s="120"/>
      <c r="M1" s="120"/>
      <c r="N1" s="120"/>
      <c r="O1" s="120"/>
      <c r="P1" s="120"/>
      <c r="Q1" s="120"/>
      <c r="R1" s="120"/>
      <c r="S1" s="120"/>
      <c r="T1" s="120"/>
      <c r="U1" s="120"/>
      <c r="V1" s="120"/>
      <c r="W1" s="121"/>
      <c r="X1" s="120"/>
      <c r="Y1" s="120"/>
      <c r="Z1" s="120"/>
      <c r="AA1" s="120"/>
      <c r="AB1" s="120"/>
      <c r="AC1" s="120"/>
      <c r="AD1" s="120"/>
      <c r="AE1" s="120"/>
      <c r="AF1" s="120"/>
      <c r="AG1" s="120"/>
      <c r="AH1" s="93"/>
      <c r="AI1" s="93"/>
      <c r="AJ1" s="93"/>
      <c r="AK1" s="93"/>
      <c r="AL1" s="93"/>
      <c r="AM1" s="93"/>
    </row>
    <row r="2" spans="1:39" ht="6.75" customHeight="1" x14ac:dyDescent="0.2">
      <c r="A2" s="120"/>
      <c r="F2" s="122"/>
      <c r="G2" s="93"/>
      <c r="H2" s="93"/>
      <c r="I2" s="93"/>
      <c r="J2" s="93"/>
      <c r="K2" s="93"/>
      <c r="L2" s="93"/>
      <c r="M2" s="93"/>
      <c r="N2" s="93"/>
      <c r="O2" s="93"/>
      <c r="P2" s="93"/>
      <c r="Q2" s="93"/>
      <c r="R2" s="93"/>
      <c r="S2" s="93"/>
      <c r="T2" s="93"/>
      <c r="U2" s="93"/>
      <c r="V2" s="93"/>
      <c r="W2" s="122"/>
      <c r="X2" s="93"/>
      <c r="Y2" s="93"/>
      <c r="Z2" s="93"/>
      <c r="AA2" s="93"/>
      <c r="AB2" s="93"/>
      <c r="AC2" s="93"/>
      <c r="AD2" s="93"/>
      <c r="AE2" s="93"/>
      <c r="AF2" s="93"/>
      <c r="AG2" s="120"/>
      <c r="AH2" s="93"/>
      <c r="AI2" s="93"/>
      <c r="AJ2" s="93"/>
      <c r="AK2" s="93"/>
      <c r="AL2" s="93"/>
      <c r="AM2" s="93"/>
    </row>
    <row r="3" spans="1:39" x14ac:dyDescent="0.2">
      <c r="A3" s="120"/>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120"/>
      <c r="AH3" s="93"/>
      <c r="AI3" s="93"/>
      <c r="AJ3" s="93"/>
      <c r="AK3" s="93"/>
      <c r="AL3" s="93"/>
      <c r="AM3" s="93"/>
    </row>
    <row r="4" spans="1:39" s="67" customFormat="1" ht="14.25" x14ac:dyDescent="0.2">
      <c r="A4" s="73"/>
      <c r="C4" s="80"/>
      <c r="D4" s="80"/>
      <c r="E4" s="80"/>
      <c r="F4" s="81"/>
      <c r="G4" s="82"/>
      <c r="H4" s="81"/>
      <c r="I4" s="83"/>
      <c r="J4" s="81"/>
      <c r="K4" s="83"/>
      <c r="L4" s="81"/>
      <c r="M4" s="83"/>
      <c r="AG4" s="120"/>
    </row>
    <row r="5" spans="1:39" s="67" customFormat="1" ht="14.25" x14ac:dyDescent="0.2">
      <c r="A5" s="73"/>
      <c r="C5" s="80"/>
      <c r="D5" s="80"/>
      <c r="E5" s="80"/>
      <c r="F5" s="81"/>
      <c r="G5" s="82"/>
      <c r="H5" s="81"/>
      <c r="I5" s="83"/>
      <c r="J5" s="81"/>
      <c r="K5" s="83"/>
      <c r="L5" s="81"/>
      <c r="M5" s="83"/>
      <c r="AG5" s="120"/>
    </row>
    <row r="6" spans="1:39" s="67" customFormat="1" ht="14.25" x14ac:dyDescent="0.2">
      <c r="A6" s="73"/>
      <c r="C6" s="80"/>
      <c r="D6" s="80"/>
      <c r="E6" s="80"/>
      <c r="F6" s="81"/>
      <c r="G6" s="82"/>
      <c r="H6" s="81"/>
      <c r="I6" s="83"/>
      <c r="J6" s="81"/>
      <c r="K6" s="83"/>
      <c r="L6" s="81"/>
      <c r="M6" s="83"/>
      <c r="AG6" s="120"/>
    </row>
    <row r="7" spans="1:39" s="67" customFormat="1" ht="14.25" x14ac:dyDescent="0.2">
      <c r="A7" s="73"/>
      <c r="C7" s="80"/>
      <c r="D7" s="80"/>
      <c r="E7" s="80"/>
      <c r="F7" s="81"/>
      <c r="G7" s="82"/>
      <c r="H7" s="81"/>
      <c r="I7" s="83"/>
      <c r="J7" s="81"/>
      <c r="K7" s="83"/>
      <c r="L7" s="81"/>
      <c r="M7" s="83"/>
      <c r="AG7" s="120"/>
    </row>
    <row r="8" spans="1:39" s="67" customFormat="1" ht="19.5" x14ac:dyDescent="0.25">
      <c r="A8" s="73"/>
      <c r="C8" s="230" t="s">
        <v>596</v>
      </c>
      <c r="D8" s="230"/>
      <c r="E8" s="230"/>
      <c r="F8" s="230"/>
      <c r="G8" s="230"/>
      <c r="H8" s="230"/>
      <c r="I8" s="230"/>
      <c r="J8" s="230"/>
      <c r="K8" s="230"/>
      <c r="L8" s="230"/>
      <c r="M8" s="230"/>
      <c r="N8" s="230"/>
      <c r="O8" s="230"/>
      <c r="P8" s="230"/>
      <c r="Q8" s="230"/>
      <c r="R8" s="230"/>
      <c r="S8" s="230"/>
      <c r="T8" s="230"/>
      <c r="U8" s="230"/>
      <c r="V8" s="230"/>
      <c r="W8" s="230"/>
      <c r="X8" s="230"/>
      <c r="Y8" s="230"/>
      <c r="Z8" s="230"/>
      <c r="AA8" s="230"/>
      <c r="AB8" s="230"/>
      <c r="AC8" s="230"/>
      <c r="AD8" s="230"/>
      <c r="AE8" s="230"/>
      <c r="AF8" s="84"/>
      <c r="AG8" s="120"/>
      <c r="AH8" s="84"/>
      <c r="AI8" s="84"/>
      <c r="AJ8" s="84"/>
      <c r="AK8" s="84"/>
    </row>
    <row r="9" spans="1:39" x14ac:dyDescent="0.2">
      <c r="A9" s="120"/>
      <c r="F9" s="93"/>
      <c r="G9" s="93"/>
      <c r="H9" s="93"/>
      <c r="I9" s="93"/>
      <c r="J9" s="93"/>
      <c r="K9" s="93"/>
      <c r="L9" s="93"/>
      <c r="M9" s="93"/>
      <c r="N9" s="93"/>
      <c r="O9" s="93"/>
      <c r="P9" s="93"/>
      <c r="Q9" s="93"/>
      <c r="R9" s="93"/>
      <c r="S9" s="93"/>
      <c r="T9" s="93"/>
      <c r="U9" s="93"/>
      <c r="V9" s="93"/>
      <c r="W9" s="93"/>
      <c r="X9" s="93"/>
      <c r="Y9" s="93"/>
      <c r="Z9" s="93"/>
      <c r="AA9" s="93"/>
      <c r="AB9" s="93"/>
      <c r="AC9" s="93"/>
      <c r="AD9" s="93"/>
      <c r="AE9" s="93"/>
      <c r="AF9" s="93"/>
      <c r="AG9" s="120"/>
      <c r="AH9" s="93"/>
      <c r="AI9" s="93"/>
      <c r="AJ9" s="93"/>
      <c r="AK9" s="93"/>
      <c r="AL9" s="93"/>
      <c r="AM9" s="93"/>
    </row>
    <row r="10" spans="1:39" ht="19.5" x14ac:dyDescent="0.25">
      <c r="A10" s="120"/>
      <c r="F10" s="93"/>
      <c r="G10" s="93"/>
      <c r="H10" s="230" t="s">
        <v>636</v>
      </c>
      <c r="I10" s="230"/>
      <c r="J10" s="230"/>
      <c r="K10" s="230"/>
      <c r="L10" s="230"/>
      <c r="M10" s="230"/>
      <c r="N10" s="230"/>
      <c r="O10" s="230"/>
      <c r="P10" s="230"/>
      <c r="Q10" s="230"/>
      <c r="R10" s="230"/>
      <c r="S10" s="230"/>
      <c r="T10" s="230"/>
      <c r="U10" s="230"/>
      <c r="V10" s="230"/>
      <c r="W10" s="230"/>
      <c r="X10" s="230"/>
      <c r="Y10" s="230"/>
      <c r="Z10" s="230"/>
      <c r="AA10" s="230"/>
      <c r="AB10" s="230"/>
      <c r="AC10" s="230"/>
      <c r="AD10" s="230"/>
      <c r="AE10" s="230"/>
      <c r="AF10" s="85"/>
      <c r="AG10" s="120"/>
      <c r="AH10" s="85"/>
      <c r="AI10" s="85"/>
      <c r="AJ10" s="85"/>
      <c r="AK10" s="93"/>
      <c r="AL10" s="93"/>
      <c r="AM10" s="93"/>
    </row>
    <row r="11" spans="1:39" x14ac:dyDescent="0.2">
      <c r="A11" s="120"/>
      <c r="F11" s="93"/>
      <c r="G11" s="93"/>
      <c r="H11" s="93"/>
      <c r="I11" s="93"/>
      <c r="J11" s="93"/>
      <c r="K11" s="93"/>
      <c r="L11" s="93"/>
      <c r="M11" s="93"/>
      <c r="N11" s="93"/>
      <c r="O11" s="93"/>
      <c r="P11" s="93"/>
      <c r="Q11" s="93"/>
      <c r="R11" s="93"/>
      <c r="S11" s="93"/>
      <c r="T11" s="93"/>
      <c r="U11" s="93"/>
      <c r="V11" s="93"/>
      <c r="W11" s="93"/>
      <c r="X11" s="93"/>
      <c r="Y11" s="93"/>
      <c r="Z11" s="93"/>
      <c r="AA11" s="93"/>
      <c r="AB11" s="93"/>
      <c r="AC11" s="93"/>
      <c r="AD11" s="93"/>
      <c r="AE11" s="93"/>
      <c r="AF11" s="93"/>
      <c r="AG11" s="120"/>
      <c r="AH11" s="93"/>
      <c r="AI11" s="93"/>
      <c r="AJ11" s="93"/>
      <c r="AK11" s="93"/>
      <c r="AL11" s="93"/>
      <c r="AM11" s="93"/>
    </row>
    <row r="12" spans="1:39" ht="7.5" customHeight="1" x14ac:dyDescent="0.2">
      <c r="A12" s="120"/>
      <c r="B12" s="286" t="s">
        <v>3</v>
      </c>
      <c r="C12" s="286"/>
      <c r="D12" s="123"/>
      <c r="F12" s="285" t="str">
        <f>+Prioridad!E34</f>
        <v>Muy Alta</v>
      </c>
      <c r="G12" s="124"/>
      <c r="H12" s="125"/>
      <c r="I12" s="125"/>
      <c r="J12" s="125"/>
      <c r="K12" s="126"/>
      <c r="L12" s="124"/>
      <c r="M12" s="125"/>
      <c r="N12" s="125"/>
      <c r="O12" s="125"/>
      <c r="P12" s="126"/>
      <c r="Q12" s="124"/>
      <c r="R12" s="125"/>
      <c r="S12" s="125"/>
      <c r="T12" s="125"/>
      <c r="U12" s="126"/>
      <c r="V12" s="124"/>
      <c r="W12" s="125"/>
      <c r="X12" s="125"/>
      <c r="Y12" s="125"/>
      <c r="Z12" s="126"/>
      <c r="AA12" s="127"/>
      <c r="AB12" s="128"/>
      <c r="AC12" s="128"/>
      <c r="AD12" s="128"/>
      <c r="AE12" s="129"/>
      <c r="AF12" s="93"/>
      <c r="AG12" s="120"/>
      <c r="AH12" s="130"/>
      <c r="AI12" s="130"/>
      <c r="AJ12" s="130"/>
      <c r="AK12" s="130"/>
      <c r="AL12" s="93"/>
      <c r="AM12" s="93"/>
    </row>
    <row r="13" spans="1:39" x14ac:dyDescent="0.2">
      <c r="A13" s="131"/>
      <c r="B13" s="286"/>
      <c r="C13" s="286"/>
      <c r="D13" s="132"/>
      <c r="F13" s="285"/>
      <c r="G13" s="133"/>
      <c r="H13" s="134" t="str">
        <f>IF(AND(Prioridad!$E$15=100%,Prioridad!$F$15=20%),Prioridad!$D$15,"")</f>
        <v/>
      </c>
      <c r="I13" s="135" t="str">
        <f>IF(AND(Prioridad!$E$17=100%,Prioridad!$F$17=20%),Prioridad!$D$17,"")</f>
        <v/>
      </c>
      <c r="J13" s="135" t="str">
        <f>IF(AND(Prioridad!$E$18=100%,Prioridad!$F$18=20%),Prioridad!$D$18,"")</f>
        <v/>
      </c>
      <c r="K13" s="136"/>
      <c r="L13" s="133"/>
      <c r="M13" s="134" t="str">
        <f>IF(AND(Prioridad!$E$15=100%,Prioridad!$F$15=40%),Prioridad!$D$15,"")</f>
        <v/>
      </c>
      <c r="N13" s="135" t="str">
        <f>IF(AND(Prioridad!$E$17=100%,Prioridad!$F$17=40%),Prioridad!$D$17,"")</f>
        <v/>
      </c>
      <c r="O13" s="135" t="str">
        <f>IF(AND(Prioridad!$E$18=100%,Prioridad!$F$18=40%),Prioridad!$D$18,"")</f>
        <v/>
      </c>
      <c r="P13" s="136"/>
      <c r="Q13" s="133"/>
      <c r="R13" s="134" t="str">
        <f>IF(AND(Prioridad!$E$15=100%,Prioridad!$F$15=60%),Prioridad!$D$15,"")</f>
        <v/>
      </c>
      <c r="S13" s="135" t="str">
        <f>IF(AND(Prioridad!$E$17=100%,Prioridad!$F$17=60%),Prioridad!$D$17,"")</f>
        <v/>
      </c>
      <c r="T13" s="135" t="str">
        <f>IF(AND(Prioridad!$E$18=100%,Prioridad!$F$18=60%),Prioridad!$D$18,"")</f>
        <v/>
      </c>
      <c r="U13" s="136"/>
      <c r="V13" s="133"/>
      <c r="W13" s="134" t="str">
        <f>IF(AND(Prioridad!$E$15=100%,Prioridad!$F$15=80%),Prioridad!$D$15,"")</f>
        <v/>
      </c>
      <c r="X13" s="135" t="str">
        <f>IF(AND(Prioridad!$E$17=100%,Prioridad!$F$17=80%),Prioridad!$D$17,"")</f>
        <v/>
      </c>
      <c r="Y13" s="135" t="str">
        <f>IF(AND(Prioridad!$E$18=100%,Prioridad!$F$18=80%),Prioridad!$D$18,"")</f>
        <v/>
      </c>
      <c r="Z13" s="136"/>
      <c r="AA13" s="137"/>
      <c r="AB13" s="138" t="str">
        <f>IF(AND(Prioridad!$E$15=100%,Prioridad!$F$15=100%),Prioridad!$D$15,"")</f>
        <v/>
      </c>
      <c r="AC13" s="138" t="str">
        <f>IF(AND(Prioridad!$E$17=100%,Prioridad!$F$17=100%),Prioridad!$D$17,"")</f>
        <v/>
      </c>
      <c r="AD13" s="138" t="str">
        <f>IF(AND(Prioridad!$E$18=100%,Prioridad!$F$18=100%),Prioridad!$D$18,"")</f>
        <v/>
      </c>
      <c r="AE13" s="139"/>
      <c r="AF13" s="93"/>
      <c r="AG13" s="120"/>
      <c r="AH13" s="130"/>
      <c r="AI13" s="130"/>
      <c r="AJ13" s="130"/>
      <c r="AK13" s="130"/>
      <c r="AL13" s="93"/>
      <c r="AM13" s="93"/>
    </row>
    <row r="14" spans="1:39" x14ac:dyDescent="0.2">
      <c r="A14" s="131"/>
      <c r="B14" s="286"/>
      <c r="C14" s="286"/>
      <c r="D14" s="132"/>
      <c r="F14" s="285"/>
      <c r="G14" s="140"/>
      <c r="H14" s="135" t="str">
        <f>IF(AND(Prioridad!$E$20=100%,Prioridad!$F$20=20%),Prioridad!$D$20,"")</f>
        <v/>
      </c>
      <c r="I14" s="135" t="str">
        <f>IF(AND(Prioridad!$E$21=100%,Prioridad!$F$21=20%),Prioridad!$D$21,"")</f>
        <v/>
      </c>
      <c r="J14" s="135" t="str">
        <f>IF(AND(Prioridad!$E$22=100%,Prioridad!$F$22=20%),Prioridad!$D$22,"")</f>
        <v/>
      </c>
      <c r="K14" s="141" t="str">
        <f>IF(AND(Prioridad!$E$27=100%,Prioridad!$F$27=20%),Prioridad!$D$27,"")</f>
        <v/>
      </c>
      <c r="L14" s="140"/>
      <c r="M14" s="135" t="str">
        <f>IF(AND(Prioridad!$E$20=100%,Prioridad!$F$20=40%),Prioridad!$D$20,"")</f>
        <v/>
      </c>
      <c r="N14" s="135" t="str">
        <f>IF(AND(Prioridad!$E$21=100%,Prioridad!$F$21=40%),Prioridad!$D$21,"")</f>
        <v/>
      </c>
      <c r="O14" s="135" t="str">
        <f>IF(AND(Prioridad!$E$22=100%,Prioridad!$F$22=40%),Prioridad!$D$22,"")</f>
        <v/>
      </c>
      <c r="P14" s="141" t="str">
        <f>IF(AND(Prioridad!$E$27=100%,Prioridad!$F$27=40%),Prioridad!$D$27,"")</f>
        <v/>
      </c>
      <c r="Q14" s="140"/>
      <c r="R14" s="135" t="str">
        <f>IF(AND(Prioridad!$E$20=100%,Prioridad!$F$20=60%),Prioridad!$D$20,"")</f>
        <v/>
      </c>
      <c r="S14" s="135" t="str">
        <f>IF(AND(Prioridad!$E$21=100%,Prioridad!$F$21=60%),Prioridad!$D$21,"")</f>
        <v/>
      </c>
      <c r="T14" s="135" t="str">
        <f>IF(AND(Prioridad!$E$22=100%,Prioridad!$F$22=60%),Prioridad!$D$22,"")</f>
        <v/>
      </c>
      <c r="U14" s="141" t="str">
        <f>IF(AND(Prioridad!$E$27=100%,Prioridad!$F$27=60%),Prioridad!$D$27,"")</f>
        <v/>
      </c>
      <c r="V14" s="140"/>
      <c r="W14" s="135" t="str">
        <f>IF(AND(Prioridad!$E$20=100%,Prioridad!$F$20=80%),Prioridad!$D$20,"")</f>
        <v/>
      </c>
      <c r="X14" s="135" t="str">
        <f>IF(AND(Prioridad!$E$21=100%,Prioridad!$F$21=80%),Prioridad!$D$21,"")</f>
        <v/>
      </c>
      <c r="Y14" s="135" t="str">
        <f>IF(AND(Prioridad!$E$22=100%,Prioridad!$F$22=80%),Prioridad!$D$22,"")</f>
        <v/>
      </c>
      <c r="Z14" s="141" t="str">
        <f>IF(AND(Prioridad!$E$27=100%,Prioridad!$F$27=80%),Prioridad!$D$27,"")</f>
        <v/>
      </c>
      <c r="AA14" s="142"/>
      <c r="AB14" s="143" t="str">
        <f>IF(AND(Prioridad!$E$20=100%,Prioridad!$F$20=100%),Prioridad!$D$20,"")</f>
        <v/>
      </c>
      <c r="AC14" s="143" t="str">
        <f>IF(AND(Prioridad!$E$21=100%,Prioridad!$F$21=100%),Prioridad!$D$21,"")</f>
        <v/>
      </c>
      <c r="AD14" s="143" t="str">
        <f>IF(AND(Prioridad!$E$22=100%,Prioridad!$F$22=100%),Prioridad!$D$22,"")</f>
        <v/>
      </c>
      <c r="AE14" s="144" t="str">
        <f>IF(AND(Prioridad!$E$27=100%,Prioridad!$F$27=100%),Prioridad!$D$27,"")</f>
        <v/>
      </c>
      <c r="AF14" s="93"/>
      <c r="AG14" s="120"/>
      <c r="AH14" s="130"/>
      <c r="AI14" s="130"/>
      <c r="AJ14" s="130"/>
      <c r="AK14" s="130"/>
      <c r="AL14" s="93"/>
      <c r="AM14" s="93"/>
    </row>
    <row r="15" spans="1:39" x14ac:dyDescent="0.2">
      <c r="A15" s="131"/>
      <c r="B15" s="286"/>
      <c r="C15" s="286"/>
      <c r="D15" s="132"/>
      <c r="F15" s="285"/>
      <c r="G15" s="140"/>
      <c r="H15" s="135" t="str">
        <f>IF(AND(Prioridad!$E$23=100%,Prioridad!$F$23=20%),Prioridad!$D$23,"")</f>
        <v/>
      </c>
      <c r="I15" s="135" t="str">
        <f>IF(AND(Prioridad!$E$25=100%,Prioridad!$F$25=20%),Prioridad!$D$25,"")</f>
        <v/>
      </c>
      <c r="J15" s="135" t="str">
        <f>IF(AND(Prioridad!$E$26=100%,Prioridad!$F$26=20%),Prioridad!$D$26,"")</f>
        <v/>
      </c>
      <c r="K15" s="136"/>
      <c r="L15" s="140"/>
      <c r="M15" s="135" t="str">
        <f>IF(AND(Prioridad!$E$23=100%,Prioridad!$F$23=40%),Prioridad!$D$23,"")</f>
        <v/>
      </c>
      <c r="N15" s="135" t="str">
        <f>IF(AND(Prioridad!$E$25=100%,Prioridad!$F$25=40%),Prioridad!$D$25,"")</f>
        <v/>
      </c>
      <c r="O15" s="135" t="str">
        <f>IF(AND(Prioridad!$E$26=100%,Prioridad!$F$26=40%),Prioridad!$D$26,"")</f>
        <v/>
      </c>
      <c r="P15" s="136"/>
      <c r="Q15" s="140"/>
      <c r="R15" s="135" t="str">
        <f>IF(AND(Prioridad!$E$23=100%,Prioridad!$F$23=60%),Prioridad!$D$23,"")</f>
        <v/>
      </c>
      <c r="S15" s="135" t="str">
        <f>IF(AND(Prioridad!$E$25=100%,Prioridad!$F$25=60%),Prioridad!$D$25,"")</f>
        <v/>
      </c>
      <c r="T15" s="135" t="str">
        <f>IF(AND(Prioridad!$E$26=100%,Prioridad!$F$26=60%),Prioridad!$D$26,"")</f>
        <v/>
      </c>
      <c r="U15" s="136"/>
      <c r="V15" s="140"/>
      <c r="W15" s="135" t="str">
        <f>IF(AND(Prioridad!$E$23=100%,Prioridad!$F$23=80%),Prioridad!$D$23,"")</f>
        <v/>
      </c>
      <c r="X15" s="135" t="str">
        <f>IF(AND(Prioridad!$E$25=100%,Prioridad!$F$25=80%),Prioridad!$D$25,"")</f>
        <v/>
      </c>
      <c r="Y15" s="135" t="str">
        <f>IF(AND(Prioridad!$E$26=100%,Prioridad!$F$26=80%),Prioridad!$D$26,"")</f>
        <v/>
      </c>
      <c r="Z15" s="136"/>
      <c r="AA15" s="142"/>
      <c r="AB15" s="143" t="str">
        <f>IF(AND(Prioridad!$E$23=100%,Prioridad!$F$23=100%),Prioridad!$D$23,"")</f>
        <v/>
      </c>
      <c r="AC15" s="143" t="str">
        <f>IF(AND(Prioridad!$E$25=100%,Prioridad!$F$25=100%),Prioridad!$D$25,"")</f>
        <v/>
      </c>
      <c r="AD15" s="143" t="str">
        <f>IF(AND(Prioridad!$E$26=100%,Prioridad!$F$26=100%),Prioridad!$D$26,"")</f>
        <v/>
      </c>
      <c r="AE15" s="145"/>
      <c r="AF15" s="93"/>
      <c r="AG15" s="120"/>
      <c r="AH15" s="130"/>
      <c r="AI15" s="130"/>
      <c r="AJ15" s="130"/>
      <c r="AK15" s="130"/>
      <c r="AL15" s="93"/>
      <c r="AM15" s="93"/>
    </row>
    <row r="16" spans="1:39" ht="13.5" customHeight="1" x14ac:dyDescent="0.2">
      <c r="A16" s="131"/>
      <c r="B16" s="286"/>
      <c r="C16" s="286"/>
      <c r="D16" s="132"/>
      <c r="F16" s="285"/>
      <c r="G16" s="146"/>
      <c r="H16" s="147" t="str">
        <f>IF(AND(Prioridad!$E$16=100%,Prioridad!$F$16=20%),Prioridad!$D$16,"")</f>
        <v/>
      </c>
      <c r="I16" s="147" t="str">
        <f>IF(AND(Prioridad!$E$19=100%,Prioridad!$F$19=20%),Prioridad!$D$19,"")</f>
        <v/>
      </c>
      <c r="J16" s="147" t="str">
        <f>IF(AND(Prioridad!$E$24=100%,Prioridad!$F$24=20%),Prioridad!$D$24,"")</f>
        <v/>
      </c>
      <c r="K16" s="148"/>
      <c r="L16" s="146"/>
      <c r="M16" s="147" t="str">
        <f>IF(AND(Prioridad!$E$16=100%,Prioridad!$F$16=40%),Prioridad!$D$16,"")</f>
        <v/>
      </c>
      <c r="N16" s="147" t="str">
        <f>IF(AND(Prioridad!$E$19=100%,Prioridad!$F$19=40%),Prioridad!$D$19,"")</f>
        <v/>
      </c>
      <c r="O16" s="147" t="str">
        <f>IF(AND(Prioridad!$E$24=100%,Prioridad!$F$24=40%),Prioridad!$D$24,"")</f>
        <v/>
      </c>
      <c r="P16" s="148"/>
      <c r="Q16" s="146"/>
      <c r="R16" s="147" t="str">
        <f>IF(AND(Prioridad!$E$16=100%,Prioridad!$F$16=60%),Prioridad!$D$16,"")</f>
        <v/>
      </c>
      <c r="S16" s="147" t="str">
        <f>IF(AND(Prioridad!$E$19=100%,Prioridad!$F$19=60%),Prioridad!$D$19,"")</f>
        <v/>
      </c>
      <c r="T16" s="147" t="str">
        <f>IF(AND(Prioridad!$E$24=100%,Prioridad!$F$24=60%),Prioridad!$D$24,"")</f>
        <v/>
      </c>
      <c r="U16" s="148"/>
      <c r="V16" s="146"/>
      <c r="W16" s="147" t="str">
        <f>IF(AND(Prioridad!$E$16=100%,Prioridad!$F$16=80%),Prioridad!$D$16,"")</f>
        <v/>
      </c>
      <c r="X16" s="147" t="str">
        <f>IF(AND(Prioridad!$E$19=100%,Prioridad!$F$19=80%),Prioridad!$D$19,"")</f>
        <v/>
      </c>
      <c r="Y16" s="147" t="str">
        <f>IF(AND(Prioridad!$E$24=100%,Prioridad!$F$24=80%),Prioridad!$D$24,"")</f>
        <v/>
      </c>
      <c r="Z16" s="148"/>
      <c r="AA16" s="149"/>
      <c r="AB16" s="150" t="str">
        <f>IF(AND(Prioridad!$E$16=100%,Prioridad!$F$16=100%),Prioridad!$D$16,"")</f>
        <v/>
      </c>
      <c r="AC16" s="150" t="str">
        <f>IF(AND(Prioridad!$E$19=100%,Prioridad!$F$19=100%),Prioridad!$D$19,"")</f>
        <v/>
      </c>
      <c r="AD16" s="150" t="str">
        <f>IF(AND(Prioridad!$E$24=100%,Prioridad!$F$24=100%),Prioridad!$D$24,"")</f>
        <v/>
      </c>
      <c r="AE16" s="151"/>
      <c r="AF16" s="93"/>
      <c r="AG16" s="120"/>
      <c r="AH16" s="130"/>
      <c r="AI16" s="130"/>
      <c r="AJ16" s="130"/>
      <c r="AK16" s="130"/>
      <c r="AL16" s="93"/>
      <c r="AM16" s="93"/>
    </row>
    <row r="17" spans="1:39" ht="7.5" customHeight="1" x14ac:dyDescent="0.2">
      <c r="A17" s="131"/>
      <c r="B17" s="286"/>
      <c r="C17" s="286"/>
      <c r="D17" s="132"/>
      <c r="F17" s="285" t="str">
        <f>+Prioridad!E33</f>
        <v>Alta</v>
      </c>
      <c r="G17" s="152"/>
      <c r="H17" s="153"/>
      <c r="I17" s="153"/>
      <c r="J17" s="153"/>
      <c r="K17" s="154"/>
      <c r="L17" s="155"/>
      <c r="M17" s="153"/>
      <c r="N17" s="153"/>
      <c r="O17" s="153"/>
      <c r="P17" s="154"/>
      <c r="Q17" s="156"/>
      <c r="R17" s="125"/>
      <c r="S17" s="125"/>
      <c r="T17" s="125"/>
      <c r="U17" s="126"/>
      <c r="V17" s="156"/>
      <c r="W17" s="125"/>
      <c r="X17" s="125"/>
      <c r="Y17" s="125"/>
      <c r="Z17" s="126"/>
      <c r="AA17" s="157"/>
      <c r="AB17" s="158"/>
      <c r="AC17" s="158"/>
      <c r="AD17" s="158"/>
      <c r="AE17" s="159"/>
      <c r="AF17" s="93"/>
      <c r="AG17" s="120"/>
      <c r="AH17" s="130"/>
      <c r="AI17" s="130"/>
      <c r="AJ17" s="130"/>
      <c r="AK17" s="130"/>
      <c r="AL17" s="93"/>
      <c r="AM17" s="93"/>
    </row>
    <row r="18" spans="1:39" x14ac:dyDescent="0.2">
      <c r="A18" s="131"/>
      <c r="B18" s="286"/>
      <c r="C18" s="286"/>
      <c r="D18" s="132"/>
      <c r="F18" s="285"/>
      <c r="G18" s="160"/>
      <c r="H18" s="161" t="str">
        <f>IF(AND(Prioridad!$E$15=80%,Prioridad!$F$15=20%),Prioridad!$D$15,"")</f>
        <v/>
      </c>
      <c r="I18" s="161" t="str">
        <f>IF(AND(Prioridad!$E$17=80%,Prioridad!$F$17=20%),Prioridad!$D$17,"")</f>
        <v/>
      </c>
      <c r="J18" s="161" t="str">
        <f>IF(AND(Prioridad!$E$18=80%,Prioridad!$F$18=20%),Prioridad!$D$18,"")</f>
        <v/>
      </c>
      <c r="K18" s="162"/>
      <c r="L18" s="163"/>
      <c r="M18" s="161" t="str">
        <f>IF(AND(Prioridad!$E$15=80%,Prioridad!$F$15=40%),Prioridad!$D$15,"")</f>
        <v/>
      </c>
      <c r="N18" s="164" t="str">
        <f>IF(AND(Prioridad!$E$17=80%,Prioridad!$F$17=40%),Prioridad!$D$17,"")</f>
        <v/>
      </c>
      <c r="O18" s="164" t="str">
        <f>IF(AND(Prioridad!$E$18=80%,Prioridad!$F$18=40%),Prioridad!$D$18,"")</f>
        <v/>
      </c>
      <c r="P18" s="162"/>
      <c r="Q18" s="165"/>
      <c r="R18" s="134" t="str">
        <f>IF(AND(Prioridad!$E$15=80%,Prioridad!$F$15=60%),Prioridad!$D$15,"")</f>
        <v/>
      </c>
      <c r="S18" s="135" t="str">
        <f>IF(AND(Prioridad!$E$17=80%,Prioridad!$F$17=60%),Prioridad!$D$17,"")</f>
        <v/>
      </c>
      <c r="T18" s="135" t="str">
        <f>IF(AND(Prioridad!$E$18=80%,Prioridad!$F$18=60%),Prioridad!$D$18,"")</f>
        <v/>
      </c>
      <c r="U18" s="136"/>
      <c r="V18" s="165"/>
      <c r="W18" s="134" t="str">
        <f>IF(AND(Prioridad!$E$15=80%,Prioridad!$F$15=80%),Prioridad!$D$15,"")</f>
        <v/>
      </c>
      <c r="X18" s="135" t="str">
        <f>IF(AND(Prioridad!$E$17=80%,Prioridad!$F$17=80%),Prioridad!$D$17,"")</f>
        <v/>
      </c>
      <c r="Y18" s="135" t="str">
        <f>IF(AND(Prioridad!$E$18=80%,Prioridad!$F$18=80%),Prioridad!$D$18,"")</f>
        <v/>
      </c>
      <c r="Z18" s="136"/>
      <c r="AA18" s="142"/>
      <c r="AB18" s="143" t="str">
        <f>IF(AND(Prioridad!$E$15=80%,Prioridad!$F$15=100%),Prioridad!$D$15,"")</f>
        <v/>
      </c>
      <c r="AC18" s="143" t="str">
        <f>IF(AND(Prioridad!$E$17=80%,Prioridad!$F$17=100%),Prioridad!$D$17,"")</f>
        <v/>
      </c>
      <c r="AD18" s="143" t="str">
        <f>IF(AND(Prioridad!$E$18=80%,Prioridad!$F$18=100%),Prioridad!$D$18,"")</f>
        <v/>
      </c>
      <c r="AE18" s="144"/>
      <c r="AF18" s="93"/>
      <c r="AG18" s="120"/>
      <c r="AH18" s="130"/>
      <c r="AI18" s="130"/>
      <c r="AJ18" s="130"/>
      <c r="AK18" s="130"/>
      <c r="AL18" s="93"/>
      <c r="AM18" s="93"/>
    </row>
    <row r="19" spans="1:39" x14ac:dyDescent="0.2">
      <c r="A19" s="131"/>
      <c r="B19" s="286"/>
      <c r="C19" s="286"/>
      <c r="D19" s="132"/>
      <c r="F19" s="285"/>
      <c r="G19" s="166"/>
      <c r="H19" s="164" t="str">
        <f>IF(AND(Prioridad!$E$20=80%,Prioridad!$F$20=20%),Prioridad!$D$20,"")</f>
        <v/>
      </c>
      <c r="I19" s="164" t="str">
        <f>IF(AND(Prioridad!$E$21=80%,Prioridad!$F$21=20%),Prioridad!$D$21,"")</f>
        <v/>
      </c>
      <c r="J19" s="164" t="str">
        <f>IF(AND(Prioridad!$E$22=80%,Prioridad!$F$22=20%),Prioridad!$D$22,"")</f>
        <v/>
      </c>
      <c r="K19" s="162" t="str">
        <f>IF(AND(Prioridad!$E$27=80%,Prioridad!$F$27=20%),Prioridad!$D$27,"")</f>
        <v/>
      </c>
      <c r="L19" s="167"/>
      <c r="M19" s="164" t="str">
        <f>IF(AND(Prioridad!$E$20=80%,Prioridad!$F$20=40%),Prioridad!$D$20,"")</f>
        <v/>
      </c>
      <c r="N19" s="164" t="str">
        <f>IF(AND(Prioridad!$E$21=80%,Prioridad!$F$21=40%),Prioridad!$D$21,"")</f>
        <v/>
      </c>
      <c r="O19" s="164" t="str">
        <f>IF(AND(Prioridad!$E$22=80%,Prioridad!$F$22=40%),Prioridad!$D$22,"")</f>
        <v/>
      </c>
      <c r="P19" s="168" t="str">
        <f>IF(AND(Prioridad!$E$27=80%,Prioridad!$F$27=40%),Prioridad!$D$27,"")</f>
        <v/>
      </c>
      <c r="Q19" s="169"/>
      <c r="R19" s="135" t="str">
        <f>IF(AND(Prioridad!$E$20=80%,Prioridad!$F$20=60%),Prioridad!$D$20,"")</f>
        <v/>
      </c>
      <c r="S19" s="135" t="str">
        <f>IF(AND(Prioridad!$E$21=80%,Prioridad!$F$21=60%),Prioridad!$D$21,"")</f>
        <v/>
      </c>
      <c r="T19" s="135" t="str">
        <f>IF(AND(Prioridad!$E$22=80%,Prioridad!$F$22=60%),Prioridad!$D$22,"")</f>
        <v/>
      </c>
      <c r="U19" s="141" t="str">
        <f>IF(AND(Prioridad!$E$27=80%,Prioridad!$F$27=60%),Prioridad!$D$27,"")</f>
        <v/>
      </c>
      <c r="V19" s="169"/>
      <c r="W19" s="135" t="str">
        <f>IF(AND(Prioridad!$E$20=80%,Prioridad!$F$20=80%),Prioridad!$D$20,"")</f>
        <v/>
      </c>
      <c r="X19" s="135" t="str">
        <f>IF(AND(Prioridad!$E$21=80%,Prioridad!$F$21=80%),Prioridad!$D$21,"")</f>
        <v/>
      </c>
      <c r="Y19" s="135" t="str">
        <f>IF(AND(Prioridad!$E$22=80%,Prioridad!$F$22=80%),Prioridad!$D$22,"")</f>
        <v/>
      </c>
      <c r="Z19" s="141" t="str">
        <f>IF(AND(Prioridad!$E$27=80%,Prioridad!$F$27=80%),Prioridad!$D$27,"")</f>
        <v/>
      </c>
      <c r="AA19" s="142"/>
      <c r="AB19" s="143" t="str">
        <f>IF(AND(Prioridad!$E$20=80%,Prioridad!$F$20=100%),Prioridad!$D$20,"")</f>
        <v/>
      </c>
      <c r="AC19" s="143" t="str">
        <f>IF(AND(Prioridad!$E$21=80%,Prioridad!$F$21=100%),Prioridad!$D$21,"")</f>
        <v/>
      </c>
      <c r="AD19" s="143" t="str">
        <f>IF(AND(Prioridad!$E$22=80%,Prioridad!$F$22=100%),Prioridad!$D$22,"")</f>
        <v/>
      </c>
      <c r="AE19" s="144" t="str">
        <f>IF(AND(Prioridad!$E$27=80%,Prioridad!$F$27=100%),Prioridad!$D$27,"")</f>
        <v/>
      </c>
      <c r="AF19" s="93"/>
      <c r="AG19" s="120"/>
      <c r="AH19" s="130"/>
      <c r="AI19" s="130"/>
      <c r="AJ19" s="130"/>
      <c r="AK19" s="130"/>
      <c r="AL19" s="93"/>
      <c r="AM19" s="93"/>
    </row>
    <row r="20" spans="1:39" x14ac:dyDescent="0.2">
      <c r="A20" s="131"/>
      <c r="B20" s="286"/>
      <c r="C20" s="286"/>
      <c r="D20" s="132"/>
      <c r="F20" s="285"/>
      <c r="G20" s="166"/>
      <c r="H20" s="164" t="str">
        <f>IF(AND(Prioridad!$E$23=80%,Prioridad!$F$23=20%),Prioridad!$D$23,"")</f>
        <v/>
      </c>
      <c r="I20" s="164" t="str">
        <f>IF(AND(Prioridad!$E$25=80%,Prioridad!$F$25=20%),Prioridad!$D$25,"")</f>
        <v/>
      </c>
      <c r="J20" s="164" t="str">
        <f>IF(AND(Prioridad!$E$26=80%,Prioridad!$F$26=20%),Prioridad!$D$26,"")</f>
        <v/>
      </c>
      <c r="K20" s="168"/>
      <c r="L20" s="167"/>
      <c r="M20" s="164" t="str">
        <f>IF(AND(Prioridad!$E$23=80%,Prioridad!$F$23=40%),Prioridad!$D$23,"")</f>
        <v/>
      </c>
      <c r="N20" s="164" t="str">
        <f>IF(AND(Prioridad!$E$25=80%,Prioridad!$F$25=40%),Prioridad!$D$25,"")</f>
        <v/>
      </c>
      <c r="O20" s="164" t="str">
        <f>IF(AND(Prioridad!$E$26=80%,Prioridad!$F$26=40%),Prioridad!$D$26,"")</f>
        <v/>
      </c>
      <c r="P20" s="162"/>
      <c r="Q20" s="169"/>
      <c r="R20" s="135" t="str">
        <f>IF(AND(Prioridad!$E$23=80%,Prioridad!$F$23=60%),Prioridad!$D$23,"")</f>
        <v/>
      </c>
      <c r="S20" s="135" t="str">
        <f>IF(AND(Prioridad!$E$25=80%,Prioridad!$F$25=60%),Prioridad!$D$25,"")</f>
        <v/>
      </c>
      <c r="T20" s="135" t="str">
        <f>IF(AND(Prioridad!$E$26=80%,Prioridad!$F$26=60%),Prioridad!$D$26,"")</f>
        <v/>
      </c>
      <c r="U20" s="136"/>
      <c r="V20" s="169"/>
      <c r="W20" s="135" t="str">
        <f>IF(AND(Prioridad!$E$23=80%,Prioridad!$F$23=80%),Prioridad!$D$23,"")</f>
        <v/>
      </c>
      <c r="X20" s="135" t="str">
        <f>IF(AND(Prioridad!$E$25=80%,Prioridad!$F$25=80%),Prioridad!$D$25,"")</f>
        <v/>
      </c>
      <c r="Y20" s="135" t="str">
        <f>IF(AND(Prioridad!$E$26=80%,Prioridad!$F$26=80%),Prioridad!$D$26,"")</f>
        <v/>
      </c>
      <c r="Z20" s="136"/>
      <c r="AA20" s="142"/>
      <c r="AB20" s="143" t="str">
        <f>IF(AND(Prioridad!$E$23=80%,Prioridad!$F$23=100%),Prioridad!$D$23,"")</f>
        <v/>
      </c>
      <c r="AC20" s="143" t="str">
        <f>IF(AND(Prioridad!$E$25=80%,Prioridad!$F$25=100%),Prioridad!$D$25,"")</f>
        <v/>
      </c>
      <c r="AD20" s="143" t="str">
        <f>IF(AND(Prioridad!$E$26=80%,Prioridad!$F$26=100%),Prioridad!$D$26,"")</f>
        <v/>
      </c>
      <c r="AE20" s="145"/>
      <c r="AF20" s="93"/>
      <c r="AG20" s="120"/>
      <c r="AH20" s="130"/>
      <c r="AI20" s="130"/>
      <c r="AJ20" s="130"/>
      <c r="AK20" s="130"/>
      <c r="AL20" s="93"/>
      <c r="AM20" s="93"/>
    </row>
    <row r="21" spans="1:39" x14ac:dyDescent="0.2">
      <c r="A21" s="131"/>
      <c r="B21" s="286"/>
      <c r="C21" s="286"/>
      <c r="D21" s="132"/>
      <c r="F21" s="285"/>
      <c r="G21" s="170"/>
      <c r="H21" s="171" t="str">
        <f>IF(AND(Prioridad!$E$16=80%,Prioridad!$F$16=20%),Prioridad!$D$16,"")</f>
        <v/>
      </c>
      <c r="I21" s="171" t="str">
        <f>IF(AND(Prioridad!$E$19=80%,Prioridad!$F$19=20%),Prioridad!$D$19,"")</f>
        <v/>
      </c>
      <c r="J21" s="171" t="str">
        <f>IF(AND(Prioridad!$E$24=80%,Prioridad!$F$24=20%),Prioridad!$D$24,"")</f>
        <v/>
      </c>
      <c r="K21" s="172"/>
      <c r="L21" s="173"/>
      <c r="M21" s="174" t="str">
        <f>IF(AND(Prioridad!$E$16=80%,Prioridad!$F$16=40%),Prioridad!$D$16,"")</f>
        <v/>
      </c>
      <c r="N21" s="174" t="str">
        <f>IF(AND(Prioridad!$E$19=80%,Prioridad!$F$19=40%),Prioridad!$D19,"")</f>
        <v/>
      </c>
      <c r="O21" s="174" t="str">
        <f>IF(AND(Prioridad!$E$24=80%,Prioridad!$F$24=40%),Prioridad!$D$24,"")</f>
        <v/>
      </c>
      <c r="P21" s="172"/>
      <c r="Q21" s="175"/>
      <c r="R21" s="147" t="str">
        <f>IF(AND(Prioridad!$E$16=80%,Prioridad!$F$16=60%),Prioridad!$D$16,"")</f>
        <v/>
      </c>
      <c r="S21" s="147" t="str">
        <f>IF(AND(Prioridad!$E$19=80%,Prioridad!$F$19=60%),Prioridad!$D$19,"")</f>
        <v/>
      </c>
      <c r="T21" s="147" t="str">
        <f>IF(AND(Prioridad!$E$24=80%,Prioridad!$F$24=60%),Prioridad!$D$24,"")</f>
        <v/>
      </c>
      <c r="U21" s="148"/>
      <c r="V21" s="175"/>
      <c r="W21" s="147" t="str">
        <f>IF(AND(Prioridad!$E$16=80%,Prioridad!$F$16=80%),Prioridad!$D$16,"")</f>
        <v/>
      </c>
      <c r="X21" s="147" t="str">
        <f>IF(AND(Prioridad!$E$19=80%,Prioridad!$F$19=80%),Prioridad!$D$19,"")</f>
        <v/>
      </c>
      <c r="Y21" s="147" t="str">
        <f>IF(AND(Prioridad!$E$24=80%,Prioridad!$F$24=80%),Prioridad!$D$24,"")</f>
        <v/>
      </c>
      <c r="Z21" s="148"/>
      <c r="AA21" s="176"/>
      <c r="AB21" s="177" t="str">
        <f>IF(AND(Prioridad!$E$16=80%,Prioridad!$F$16=100%),Prioridad!$D$16,"")</f>
        <v/>
      </c>
      <c r="AC21" s="177" t="str">
        <f>IF(AND(Prioridad!$E$19=80%,Prioridad!$F$19=100%),Prioridad!$D$19,"")</f>
        <v/>
      </c>
      <c r="AD21" s="150" t="str">
        <f>IF(AND(Prioridad!$E$24=80%,Prioridad!$F$24=100%),Prioridad!$D$24,"")</f>
        <v/>
      </c>
      <c r="AE21" s="151"/>
      <c r="AF21" s="93"/>
      <c r="AG21" s="120"/>
      <c r="AH21" s="130"/>
      <c r="AI21" s="130"/>
      <c r="AJ21" s="130"/>
      <c r="AK21" s="130"/>
      <c r="AL21" s="93"/>
      <c r="AM21" s="93"/>
    </row>
    <row r="22" spans="1:39" ht="7.5" customHeight="1" x14ac:dyDescent="0.2">
      <c r="A22" s="131"/>
      <c r="B22" s="286"/>
      <c r="C22" s="286"/>
      <c r="D22" s="132"/>
      <c r="F22" s="285" t="str">
        <f>+Prioridad!E32</f>
        <v>Media</v>
      </c>
      <c r="G22" s="152"/>
      <c r="H22" s="178"/>
      <c r="I22" s="178"/>
      <c r="J22" s="178"/>
      <c r="K22" s="154"/>
      <c r="L22" s="155"/>
      <c r="M22" s="178"/>
      <c r="N22" s="178"/>
      <c r="O22" s="178"/>
      <c r="P22" s="154"/>
      <c r="Q22" s="155"/>
      <c r="R22" s="153"/>
      <c r="S22" s="153"/>
      <c r="T22" s="153"/>
      <c r="U22" s="154"/>
      <c r="V22" s="134"/>
      <c r="W22" s="134"/>
      <c r="X22" s="134"/>
      <c r="Y22" s="134"/>
      <c r="Z22" s="179"/>
      <c r="AA22" s="157"/>
      <c r="AB22" s="158"/>
      <c r="AC22" s="158"/>
      <c r="AD22" s="158"/>
      <c r="AE22" s="159"/>
      <c r="AF22" s="93"/>
      <c r="AG22" s="120"/>
      <c r="AH22" s="130"/>
      <c r="AI22" s="130"/>
      <c r="AJ22" s="130"/>
      <c r="AK22" s="130"/>
      <c r="AL22" s="93"/>
      <c r="AM22" s="93"/>
    </row>
    <row r="23" spans="1:39" x14ac:dyDescent="0.2">
      <c r="A23" s="131"/>
      <c r="B23" s="286"/>
      <c r="C23" s="286"/>
      <c r="D23" s="132"/>
      <c r="F23" s="285"/>
      <c r="G23" s="160"/>
      <c r="H23" s="164" t="str">
        <f>IF(AND(Prioridad!$E$15=60%,Prioridad!$F$15=20%),Prioridad!$D$15,"")</f>
        <v/>
      </c>
      <c r="I23" s="164" t="str">
        <f>IF(AND(Prioridad!$E$17=60%,Prioridad!$F$17=20%),Prioridad!$D$17,"")</f>
        <v/>
      </c>
      <c r="J23" s="164" t="str">
        <f>IF(AND(Prioridad!$E$18=60%,Prioridad!$F$18=20%),Prioridad!$D$18,"")</f>
        <v/>
      </c>
      <c r="K23" s="162"/>
      <c r="L23" s="163"/>
      <c r="M23" s="164" t="str">
        <f>IF(AND(Prioridad!$E$15=60%,Prioridad!$F$15=40%),Prioridad!$D$15,"")</f>
        <v/>
      </c>
      <c r="N23" s="164" t="str">
        <f>IF(AND(Prioridad!$E$17=60%,Prioridad!$F$17=40%),Prioridad!$D$17,"")</f>
        <v/>
      </c>
      <c r="O23" s="164" t="str">
        <f>IF(AND(Prioridad!$E$18=60%,Prioridad!$F$18=40%),Prioridad!$D$18,"")</f>
        <v/>
      </c>
      <c r="P23" s="162"/>
      <c r="Q23" s="163"/>
      <c r="R23" s="161" t="str">
        <f>IF(AND(Prioridad!$E$15=60%,Prioridad!$F$15=60%),Prioridad!$D$15,"")</f>
        <v/>
      </c>
      <c r="S23" s="164" t="str">
        <f>IF(AND(Prioridad!$E$17=60%,Prioridad!$F$17=60%),Prioridad!$D$17,"")</f>
        <v/>
      </c>
      <c r="T23" s="164" t="str">
        <f>IF(AND(Prioridad!$E$18=60%,Prioridad!$F$18=60%),Prioridad!$D$18,"")</f>
        <v/>
      </c>
      <c r="U23" s="162"/>
      <c r="V23" s="134"/>
      <c r="W23" s="134" t="str">
        <f>IF(AND(Prioridad!$E$15=60%,Prioridad!$F$15=80%),Prioridad!$D$15,"")</f>
        <v/>
      </c>
      <c r="X23" s="135" t="str">
        <f>IF(AND(Prioridad!$E$17=60%,Prioridad!$F$17=80%),Prioridad!$D$17,"")</f>
        <v/>
      </c>
      <c r="Y23" s="135" t="str">
        <f>IF(AND(Prioridad!$E$18=60%,Prioridad!$F$18=80%),Prioridad!$D$18,"")</f>
        <v/>
      </c>
      <c r="Z23" s="179"/>
      <c r="AA23" s="142"/>
      <c r="AB23" s="143" t="str">
        <f>IF(AND(Prioridad!$E$15=60%,Prioridad!$F$15=100%),Prioridad!$D$15,"")</f>
        <v/>
      </c>
      <c r="AC23" s="143" t="str">
        <f>IF(AND(Prioridad!$E$17=60%,Prioridad!$F$17=100%),Prioridad!$D$17,"")</f>
        <v/>
      </c>
      <c r="AD23" s="143" t="str">
        <f>IF(AND(Prioridad!$E$18=60%,Prioridad!$F$18=100%),Prioridad!$D$18,"")</f>
        <v/>
      </c>
      <c r="AE23" s="144"/>
      <c r="AF23" s="93"/>
      <c r="AG23" s="120"/>
      <c r="AH23" s="130"/>
      <c r="AI23" s="130"/>
      <c r="AJ23" s="130"/>
      <c r="AK23" s="130"/>
      <c r="AL23" s="93"/>
      <c r="AM23" s="93"/>
    </row>
    <row r="24" spans="1:39" x14ac:dyDescent="0.2">
      <c r="A24" s="131"/>
      <c r="B24" s="286"/>
      <c r="C24" s="286"/>
      <c r="D24" s="132"/>
      <c r="F24" s="285"/>
      <c r="G24" s="160"/>
      <c r="H24" s="164" t="str">
        <f>IF(AND(Prioridad!$E$20=60%,Prioridad!$F$20=20%),Prioridad!$D$20,"")</f>
        <v/>
      </c>
      <c r="I24" s="164" t="str">
        <f>IF(AND(Prioridad!$E$21=60%,Prioridad!$F$21=20%),Prioridad!$D$21,"")</f>
        <v/>
      </c>
      <c r="J24" s="164" t="str">
        <f>IF(AND(Prioridad!$E$22=60%,Prioridad!$F$22=20%),Prioridad!$D$22,"")</f>
        <v/>
      </c>
      <c r="K24" s="168" t="str">
        <f>IF(AND(Prioridad!$E$27=60%,Prioridad!$F$27=20%),Prioridad!$D$27,"")</f>
        <v/>
      </c>
      <c r="L24" s="163"/>
      <c r="M24" s="164" t="str">
        <f>IF(AND(Prioridad!$E$20=60%,Prioridad!$F$20=40%),Prioridad!$D$20,"")</f>
        <v/>
      </c>
      <c r="N24" s="164" t="str">
        <f>IF(AND(Prioridad!$E$21=60%,Prioridad!$F$21=40%),Prioridad!$D$21,"")</f>
        <v/>
      </c>
      <c r="O24" s="164" t="str">
        <f>IF(AND(Prioridad!$E$22=60%,Prioridad!$F$22=40%),Prioridad!$D$22,"")</f>
        <v/>
      </c>
      <c r="P24" s="168" t="str">
        <f>IF(AND(Prioridad!$E$27=60%,Prioridad!$F$27=40%),Prioridad!$D$27,"")</f>
        <v/>
      </c>
      <c r="Q24" s="167"/>
      <c r="R24" s="164" t="str">
        <f>IF(AND(Prioridad!$E$20=60%,Prioridad!$F$20=60%),Prioridad!$D$20,"")</f>
        <v/>
      </c>
      <c r="S24" s="164" t="str">
        <f>IF(AND(Prioridad!$E$21=60%,Prioridad!$F$21=60%),Prioridad!$D$21,"")</f>
        <v/>
      </c>
      <c r="T24" s="164" t="str">
        <f>IF(AND(Prioridad!$E$22=60%,Prioridad!$F$22=60%),Prioridad!$D$22,"")</f>
        <v/>
      </c>
      <c r="U24" s="168" t="str">
        <f>IF(AND(Prioridad!$E$27=60%,Prioridad!$F$27=60%),Prioridad!$D$27,"")</f>
        <v/>
      </c>
      <c r="V24" s="135"/>
      <c r="W24" s="135" t="str">
        <f>IF(AND(Prioridad!$E$20=60%,Prioridad!$F$20=80%),Prioridad!$D$20,"")</f>
        <v/>
      </c>
      <c r="X24" s="135" t="str">
        <f>IF(AND(Prioridad!$E$21=60%,Prioridad!$F$21=80%),Prioridad!$D$21,"")</f>
        <v/>
      </c>
      <c r="Y24" s="135" t="str">
        <f>IF(AND(Prioridad!$E$22=60%,Prioridad!$F$22=80%),Prioridad!$D$22,"")</f>
        <v/>
      </c>
      <c r="Z24" s="135" t="str">
        <f>IF(AND(Prioridad!$E$27=60%,Prioridad!$F$27=80%),Prioridad!$D$27,"")</f>
        <v/>
      </c>
      <c r="AA24" s="142"/>
      <c r="AB24" s="143" t="str">
        <f>IF(AND(Prioridad!$E$20=60%,Prioridad!$F$20=100%),Prioridad!$D$20,"")</f>
        <v/>
      </c>
      <c r="AC24" s="143" t="str">
        <f>IF(AND(Prioridad!$E$21=60%,Prioridad!$F$21=100%),Prioridad!$D$21,"")</f>
        <v/>
      </c>
      <c r="AD24" s="143" t="str">
        <f>IF(AND(Prioridad!$E$22=60%,Prioridad!$F$22=100%),Prioridad!$D$22,"")</f>
        <v/>
      </c>
      <c r="AE24" s="144" t="str">
        <f>IF(AND(Prioridad!$E$27=60%,Prioridad!$F$27=100%),Prioridad!$D$27,"")</f>
        <v/>
      </c>
      <c r="AF24" s="93"/>
      <c r="AG24" s="120"/>
      <c r="AH24" s="130"/>
      <c r="AI24" s="130"/>
      <c r="AJ24" s="130"/>
      <c r="AK24" s="130"/>
      <c r="AL24" s="93"/>
      <c r="AM24" s="93"/>
    </row>
    <row r="25" spans="1:39" ht="13.5" customHeight="1" x14ac:dyDescent="0.2">
      <c r="A25" s="131"/>
      <c r="B25" s="286"/>
      <c r="C25" s="286"/>
      <c r="D25" s="132"/>
      <c r="F25" s="285"/>
      <c r="G25" s="160"/>
      <c r="H25" s="164" t="str">
        <f>IF(AND(Prioridad!$E$23=60%,Prioridad!$F$23=20%),Prioridad!$D$23,"")</f>
        <v/>
      </c>
      <c r="I25" s="164" t="str">
        <f>IF(AND(Prioridad!$E$25=60%,Prioridad!$F$25=20%),Prioridad!$D$25,"")</f>
        <v/>
      </c>
      <c r="J25" s="164" t="str">
        <f>IF(AND(Prioridad!$E$26=60%,Prioridad!$F$26=20%),Prioridad!$D$26,"")</f>
        <v/>
      </c>
      <c r="K25" s="162"/>
      <c r="L25" s="163"/>
      <c r="M25" s="164" t="str">
        <f>IF(AND(Prioridad!$E$23=60%,Prioridad!$F$23=40%),Prioridad!$D$23,"")</f>
        <v/>
      </c>
      <c r="N25" s="164" t="str">
        <f>IF(AND(Prioridad!$E$25=60%,Prioridad!$F$25=40%),Prioridad!$D$25,"")</f>
        <v/>
      </c>
      <c r="O25" s="164" t="str">
        <f>IF(AND(Prioridad!$E$26=60%,Prioridad!$F$26=40%),Prioridad!$D$26,"")</f>
        <v/>
      </c>
      <c r="P25" s="162"/>
      <c r="Q25" s="167"/>
      <c r="R25" s="164" t="str">
        <f>IF(AND(Prioridad!$E$23=60%,Prioridad!$F$23=60%),Prioridad!$D$23,"")</f>
        <v/>
      </c>
      <c r="S25" s="164" t="str">
        <f>IF(AND(Prioridad!$E$25=60%,Prioridad!$F$25=60%),Prioridad!$D$25,"")</f>
        <v/>
      </c>
      <c r="T25" s="164" t="str">
        <f>IF(AND(Prioridad!$E$26=60%,Prioridad!$F$26=60%),Prioridad!$D$26,"")</f>
        <v/>
      </c>
      <c r="U25" s="162"/>
      <c r="V25" s="135"/>
      <c r="W25" s="135" t="str">
        <f>IF(AND(Prioridad!$E$23=60%,Prioridad!$F$23=80%),Prioridad!$D$23,"")</f>
        <v/>
      </c>
      <c r="X25" s="135" t="str">
        <f>IF(AND(Prioridad!$E$25=60%,Prioridad!$F$25=80%),Prioridad!$D$25,"")</f>
        <v/>
      </c>
      <c r="Y25" s="135" t="str">
        <f>IF(AND(Prioridad!$E$26=60%,Prioridad!$F$26=80%),Prioridad!$D$26,"")</f>
        <v/>
      </c>
      <c r="Z25" s="179"/>
      <c r="AA25" s="142"/>
      <c r="AB25" s="143" t="str">
        <f>IF(AND(Prioridad!$E$23=60%,Prioridad!$F$23=100%),Prioridad!$D$23,"")</f>
        <v/>
      </c>
      <c r="AC25" s="143" t="str">
        <f>IF(AND(Prioridad!$E$25=60%,Prioridad!$F$25=100%),Prioridad!$D$25,"")</f>
        <v/>
      </c>
      <c r="AD25" s="143" t="str">
        <f>IF(AND(Prioridad!$E$26=60%,Prioridad!$F$26=100%),Prioridad!$D$26,"")</f>
        <v/>
      </c>
      <c r="AE25" s="145"/>
      <c r="AF25" s="93"/>
      <c r="AG25" s="120"/>
      <c r="AH25" s="180"/>
      <c r="AI25" s="180"/>
      <c r="AJ25" s="180"/>
      <c r="AK25" s="180"/>
      <c r="AL25" s="93"/>
      <c r="AM25" s="93"/>
    </row>
    <row r="26" spans="1:39" x14ac:dyDescent="0.2">
      <c r="A26" s="131"/>
      <c r="B26" s="286"/>
      <c r="C26" s="286"/>
      <c r="D26" s="132"/>
      <c r="F26" s="285"/>
      <c r="G26" s="181"/>
      <c r="H26" s="171" t="str">
        <f>IF(AND(Prioridad!$E$16=60%,Prioridad!$F$16=20%),Prioridad!$D$16,"")</f>
        <v/>
      </c>
      <c r="I26" s="171" t="str">
        <f>IF(AND(Prioridad!$E$19=60%,Prioridad!$F$19=20%),Prioridad!$D$19,"")</f>
        <v/>
      </c>
      <c r="J26" s="174" t="str">
        <f>IF(AND(Prioridad!$E$24=60%,Prioridad!$F$24=20%),Prioridad!$D$24,"")</f>
        <v/>
      </c>
      <c r="K26" s="172"/>
      <c r="L26" s="173"/>
      <c r="M26" s="171" t="str">
        <f>IF(AND(Prioridad!$E$16=60%,Prioridad!$F$16=40%),Prioridad!$D$16,"")</f>
        <v/>
      </c>
      <c r="N26" s="171" t="str">
        <f>IF(AND(Prioridad!$E$19=60%,Prioridad!$F$19=40%),Prioridad!$D$19,"")</f>
        <v/>
      </c>
      <c r="O26" s="174" t="str">
        <f>IF(AND(Prioridad!$E$24=60%,Prioridad!$F$24=40%),Prioridad!$D$24,"")</f>
        <v/>
      </c>
      <c r="P26" s="172"/>
      <c r="Q26" s="173"/>
      <c r="R26" s="174" t="str">
        <f>IF(AND(Prioridad!$E$16=60%,Prioridad!$F$16=60%),Prioridad!$D$16,"")</f>
        <v/>
      </c>
      <c r="S26" s="174" t="str">
        <f>IF(AND(Prioridad!$E$19=60%,Prioridad!$F$19=60%),Prioridad!$D$19,"")</f>
        <v/>
      </c>
      <c r="T26" s="174" t="str">
        <f>IF(AND(Prioridad!$E$24=60%,Prioridad!$F$24=60%),Prioridad!$D$24,"")</f>
        <v/>
      </c>
      <c r="U26" s="172"/>
      <c r="V26" s="134"/>
      <c r="W26" s="134" t="str">
        <f>IF(AND(Prioridad!$E$16=60%,Prioridad!$F$16=80%),Prioridad!$D$16,"")</f>
        <v/>
      </c>
      <c r="X26" s="134" t="str">
        <f>IF(AND(Prioridad!$E$19=60%,Prioridad!$F$19=80%),Prioridad!$D$19,"")</f>
        <v/>
      </c>
      <c r="Y26" s="134" t="str">
        <f>IF(AND(Prioridad!$E$24=60%,Prioridad!$F$24=80%),Prioridad!$D$24,"")</f>
        <v/>
      </c>
      <c r="Z26" s="179"/>
      <c r="AA26" s="176"/>
      <c r="AB26" s="177" t="str">
        <f>IF(AND(Prioridad!$E$16=60%,Prioridad!$F$16=100%),Prioridad!$D$16,"")</f>
        <v/>
      </c>
      <c r="AC26" s="177" t="str">
        <f>IF(AND(Prioridad!$E$19=60%,Prioridad!$F$19=100%),Prioridad!$D$19,"")</f>
        <v/>
      </c>
      <c r="AD26" s="150" t="str">
        <f>IF(AND(Prioridad!$E$24=60%,Prioridad!$F$24=100%),Prioridad!$D$24,"")</f>
        <v/>
      </c>
      <c r="AE26" s="151"/>
      <c r="AF26" s="93"/>
      <c r="AG26" s="120"/>
      <c r="AH26" s="180"/>
      <c r="AI26" s="180"/>
      <c r="AJ26" s="180"/>
      <c r="AK26" s="180"/>
      <c r="AL26" s="93"/>
      <c r="AM26" s="93"/>
    </row>
    <row r="27" spans="1:39" ht="7.5" customHeight="1" x14ac:dyDescent="0.2">
      <c r="A27" s="131"/>
      <c r="B27" s="286"/>
      <c r="C27" s="286"/>
      <c r="D27" s="132"/>
      <c r="F27" s="285" t="str">
        <f>+Prioridad!E31</f>
        <v>Baja</v>
      </c>
      <c r="G27" s="182"/>
      <c r="H27" s="183"/>
      <c r="I27" s="183"/>
      <c r="J27" s="183"/>
      <c r="K27" s="184"/>
      <c r="L27" s="155"/>
      <c r="M27" s="178"/>
      <c r="N27" s="178"/>
      <c r="O27" s="178"/>
      <c r="P27" s="154"/>
      <c r="Q27" s="155"/>
      <c r="R27" s="178"/>
      <c r="S27" s="178"/>
      <c r="T27" s="178"/>
      <c r="U27" s="154"/>
      <c r="V27" s="156"/>
      <c r="W27" s="125"/>
      <c r="X27" s="125"/>
      <c r="Y27" s="125"/>
      <c r="Z27" s="126"/>
      <c r="AA27" s="157"/>
      <c r="AB27" s="158"/>
      <c r="AC27" s="158"/>
      <c r="AD27" s="158"/>
      <c r="AE27" s="159"/>
      <c r="AF27" s="93"/>
      <c r="AG27" s="120"/>
      <c r="AH27" s="180"/>
      <c r="AI27" s="180"/>
      <c r="AJ27" s="180"/>
      <c r="AK27" s="180"/>
      <c r="AL27" s="93"/>
      <c r="AM27" s="93"/>
    </row>
    <row r="28" spans="1:39" x14ac:dyDescent="0.2">
      <c r="A28" s="131"/>
      <c r="B28" s="286"/>
      <c r="C28" s="286"/>
      <c r="D28" s="132"/>
      <c r="F28" s="285"/>
      <c r="G28" s="185"/>
      <c r="H28" s="186" t="str">
        <f>IF(AND(Prioridad!$E$15=40%,Prioridad!$F$15=20%),Prioridad!$D$15,"")</f>
        <v/>
      </c>
      <c r="I28" s="186" t="str">
        <f>IF(AND(Prioridad!$E$17=40%,Prioridad!$F$17=20%),Prioridad!$D$17,"")</f>
        <v/>
      </c>
      <c r="J28" s="186" t="str">
        <f>IF(AND(Prioridad!$E$18=40%,Prioridad!$F$18=20%),Prioridad!$D$18,"")</f>
        <v/>
      </c>
      <c r="K28" s="187"/>
      <c r="L28" s="163"/>
      <c r="M28" s="164" t="str">
        <f>IF(AND(Prioridad!$E$15=40%,Prioridad!$F$15=40%),Prioridad!$D$15,"")</f>
        <v/>
      </c>
      <c r="N28" s="164" t="str">
        <f>IF(AND(Prioridad!$E$17=40%,Prioridad!$F$17=40%),Prioridad!$D$17,"")</f>
        <v/>
      </c>
      <c r="O28" s="164" t="str">
        <f>IF(AND(Prioridad!$E$18=40%,Prioridad!$F$18=40%),Prioridad!$D$18,"")</f>
        <v/>
      </c>
      <c r="P28" s="162"/>
      <c r="Q28" s="163"/>
      <c r="R28" s="164" t="str">
        <f>IF(AND(Prioridad!$E$15=40%,Prioridad!$F$15=60%),Prioridad!$D$15,"")</f>
        <v/>
      </c>
      <c r="S28" s="164" t="str">
        <f>IF(AND(Prioridad!$E$17=40%,Prioridad!$F$17=60%),Prioridad!$D$17,"")</f>
        <v/>
      </c>
      <c r="T28" s="164" t="str">
        <f>IF(AND(Prioridad!$E$18=40%,Prioridad!$F$18=60%),Prioridad!$D$18,"")</f>
        <v/>
      </c>
      <c r="U28" s="162"/>
      <c r="V28" s="165"/>
      <c r="W28" s="134" t="str">
        <f>IF(AND(Prioridad!$E$15=40%,Prioridad!$F$15=80%),Prioridad!$D$15,"")</f>
        <v/>
      </c>
      <c r="X28" s="135" t="str">
        <f>IF(AND(Prioridad!$E$17=40%,Prioridad!$F$17=80%),Prioridad!$D$17,"")</f>
        <v/>
      </c>
      <c r="Y28" s="135" t="str">
        <f>IF(AND(Prioridad!$E$18=40%,Prioridad!$F$18=80%),Prioridad!$D$18,"")</f>
        <v/>
      </c>
      <c r="Z28" s="136"/>
      <c r="AA28" s="142"/>
      <c r="AB28" s="143" t="str">
        <f>IF(AND(Prioridad!$E$15=40%,Prioridad!$F$15=100%),Prioridad!$D$15,"")</f>
        <v/>
      </c>
      <c r="AC28" s="143" t="str">
        <f>IF(AND(Prioridad!$E$17=40%,Prioridad!$F$17=100%),Prioridad!$D$17,"")</f>
        <v/>
      </c>
      <c r="AD28" s="143" t="str">
        <f>IF(AND(Prioridad!$E$18=40%,Prioridad!$F$18=100%),Prioridad!$D$18,"")</f>
        <v/>
      </c>
      <c r="AE28" s="144"/>
      <c r="AF28" s="93"/>
      <c r="AG28" s="120"/>
      <c r="AH28" s="130"/>
      <c r="AI28" s="130"/>
      <c r="AJ28" s="130"/>
      <c r="AK28" s="130"/>
      <c r="AL28" s="93"/>
      <c r="AM28" s="93"/>
    </row>
    <row r="29" spans="1:39" x14ac:dyDescent="0.2">
      <c r="A29" s="131"/>
      <c r="B29" s="286"/>
      <c r="C29" s="286"/>
      <c r="D29" s="132"/>
      <c r="F29" s="285"/>
      <c r="G29" s="185"/>
      <c r="H29" s="186" t="str">
        <f>IF(AND(Prioridad!$E$20=40%,Prioridad!$F$20=20%),Prioridad!$D$20,"")</f>
        <v/>
      </c>
      <c r="I29" s="186" t="str">
        <f>IF(AND(Prioridad!$E$21=40%,Prioridad!$F$21=20%),Prioridad!$D$21,"")</f>
        <v/>
      </c>
      <c r="J29" s="186" t="str">
        <f>IF(AND(Prioridad!$E$22=40%,Prioridad!$F$22=20%),Prioridad!$D$22,"")</f>
        <v/>
      </c>
      <c r="K29" s="188" t="str">
        <f>IF(AND(Prioridad!$E$27=40%,Prioridad!$F$27=20%),Prioridad!$D$27,"")</f>
        <v/>
      </c>
      <c r="L29" s="163"/>
      <c r="M29" s="164" t="str">
        <f>IF(AND(Prioridad!$E$20=40%,Prioridad!$F$20=40%),Prioridad!$D$20,"")</f>
        <v/>
      </c>
      <c r="N29" s="164" t="str">
        <f>IF(AND(Prioridad!$E$21=40%,Prioridad!$F$21=40%),Prioridad!$D$21,"")</f>
        <v/>
      </c>
      <c r="O29" s="164" t="str">
        <f>IF(AND(Prioridad!$E$22=40%,Prioridad!$F$22=40%),Prioridad!$D$22,"")</f>
        <v/>
      </c>
      <c r="P29" s="168" t="str">
        <f>IF(AND(Prioridad!$E$27=40%,Prioridad!$F$27=40%),Prioridad!$D$27,"")</f>
        <v/>
      </c>
      <c r="Q29" s="163"/>
      <c r="R29" s="164" t="str">
        <f>IF(AND(Prioridad!$E$20=40%,Prioridad!$F$20=60%),Prioridad!$D$20,"")</f>
        <v/>
      </c>
      <c r="S29" s="164" t="str">
        <f>IF(AND(Prioridad!$E$21=40%,Prioridad!$F$21=60%),Prioridad!$D$21,"")</f>
        <v/>
      </c>
      <c r="T29" s="164" t="str">
        <f>IF(AND(Prioridad!$E$22=40%,Prioridad!$F$22=60%),Prioridad!$D$22,"")</f>
        <v/>
      </c>
      <c r="U29" s="168" t="str">
        <f>IF(AND(Prioridad!$E$27=40%,Prioridad!$F$27=60%),Prioridad!$D$27,"")</f>
        <v/>
      </c>
      <c r="V29" s="169"/>
      <c r="W29" s="135" t="str">
        <f>IF(AND(Prioridad!$E$20=40%,Prioridad!$F$20=80%),Prioridad!$D$20,"")</f>
        <v/>
      </c>
      <c r="X29" s="135" t="str">
        <f>IF(AND(Prioridad!$E$21=40%,Prioridad!$F$21=80%),Prioridad!$D$21,"")</f>
        <v/>
      </c>
      <c r="Y29" s="135" t="str">
        <f>IF(AND(Prioridad!$E$22=40%,Prioridad!$F$22=80%),Prioridad!$D$22,"")</f>
        <v/>
      </c>
      <c r="Z29" s="141" t="str">
        <f>IF(AND(Prioridad!$E$27=40%,Prioridad!$F$27=80%),Prioridad!$D$27,"")</f>
        <v/>
      </c>
      <c r="AA29" s="142"/>
      <c r="AB29" s="143" t="str">
        <f>IF(AND(Prioridad!$E$20=40%,Prioridad!$F$20=100%),Prioridad!$D$20,"")</f>
        <v/>
      </c>
      <c r="AC29" s="143" t="str">
        <f>IF(AND(Prioridad!$E$21=40%,Prioridad!$F$21=100%),Prioridad!$D$21,"")</f>
        <v/>
      </c>
      <c r="AD29" s="143" t="str">
        <f>IF(AND(Prioridad!$E$22=40%,Prioridad!$F$22=100%),Prioridad!$D$22,"")</f>
        <v/>
      </c>
      <c r="AE29" s="144" t="str">
        <f>IF(AND(Prioridad!$E$27=40%,Prioridad!$F$27=100%),Prioridad!$D$27,"")</f>
        <v/>
      </c>
      <c r="AF29" s="93"/>
      <c r="AG29" s="120"/>
      <c r="AH29" s="130"/>
      <c r="AI29" s="130"/>
      <c r="AJ29" s="130"/>
      <c r="AK29" s="130"/>
      <c r="AL29" s="93"/>
      <c r="AM29" s="93"/>
    </row>
    <row r="30" spans="1:39" ht="11.25" customHeight="1" x14ac:dyDescent="0.2">
      <c r="A30" s="131"/>
      <c r="B30" s="286"/>
      <c r="C30" s="286"/>
      <c r="D30" s="132"/>
      <c r="F30" s="285"/>
      <c r="G30" s="185"/>
      <c r="H30" s="186" t="str">
        <f>IF(AND(Prioridad!$E$23=40%,Prioridad!$F$23=20%),Prioridad!$D$23,"")</f>
        <v/>
      </c>
      <c r="I30" s="186" t="str">
        <f>IF(AND(Prioridad!$E$25=40%,Prioridad!$F$25=20%),Prioridad!$D$25,"")</f>
        <v/>
      </c>
      <c r="J30" s="186" t="str">
        <f>IF(AND(Prioridad!$E$26=40%,Prioridad!$F$26=20%),Prioridad!$D$26,"")</f>
        <v/>
      </c>
      <c r="K30" s="187"/>
      <c r="L30" s="163"/>
      <c r="M30" s="164" t="str">
        <f>IF(AND(Prioridad!$E$23=40%,Prioridad!$F$23=40%),Prioridad!$D$23,"")</f>
        <v/>
      </c>
      <c r="N30" s="164" t="str">
        <f>IF(AND(Prioridad!$E$25=40%,Prioridad!$F$25=40%),Prioridad!$D$25,"")</f>
        <v/>
      </c>
      <c r="O30" s="164" t="str">
        <f>IF(AND(Prioridad!$E$26=40%,Prioridad!$F$26=40%),Prioridad!$D$26,"")</f>
        <v/>
      </c>
      <c r="P30" s="162"/>
      <c r="Q30" s="163"/>
      <c r="R30" s="164" t="str">
        <f>IF(AND(Prioridad!$E$23=40%,Prioridad!$F$23=60%),Prioridad!$D$23,"")</f>
        <v/>
      </c>
      <c r="S30" s="164" t="str">
        <f>IF(AND(Prioridad!$E$25=40%,Prioridad!$F$25=60%),Prioridad!$D$25,"")</f>
        <v/>
      </c>
      <c r="T30" s="164" t="str">
        <f>IF(AND(Prioridad!$E$26=40%,Prioridad!$F$26=60%),Prioridad!$D$26,"")</f>
        <v/>
      </c>
      <c r="U30" s="162"/>
      <c r="V30" s="169"/>
      <c r="W30" s="135" t="str">
        <f>IF(AND(Prioridad!$E$23=40%,Prioridad!$F$23=80%),Prioridad!$D$23,"")</f>
        <v/>
      </c>
      <c r="X30" s="135" t="str">
        <f>IF(AND(Prioridad!$E$25=40%,Prioridad!$F$25=80%),Prioridad!$D$25,"")</f>
        <v/>
      </c>
      <c r="Y30" s="135" t="str">
        <f>IF(AND(Prioridad!$E$26=40%,Prioridad!$F$26=80%),Prioridad!$D$26,"")</f>
        <v/>
      </c>
      <c r="Z30" s="136"/>
      <c r="AA30" s="142"/>
      <c r="AB30" s="143" t="str">
        <f>IF(AND(Prioridad!$E$23=40%,Prioridad!$F$23=100%),Prioridad!$D$23,"")</f>
        <v/>
      </c>
      <c r="AC30" s="143" t="str">
        <f>IF(AND(Prioridad!$E$25=40%,Prioridad!$F$25=100%),Prioridad!$D$25,"")</f>
        <v/>
      </c>
      <c r="AD30" s="143" t="str">
        <f>IF(AND(Prioridad!$E$26=40%,Prioridad!$F$26=100%),Prioridad!$D$26,"")</f>
        <v/>
      </c>
      <c r="AE30" s="145"/>
      <c r="AF30" s="93"/>
      <c r="AG30" s="120"/>
      <c r="AH30" s="93"/>
      <c r="AI30" s="93"/>
      <c r="AJ30" s="93"/>
      <c r="AK30" s="93"/>
      <c r="AL30" s="93"/>
      <c r="AM30" s="93"/>
    </row>
    <row r="31" spans="1:39" x14ac:dyDescent="0.2">
      <c r="A31" s="131"/>
      <c r="B31" s="286"/>
      <c r="C31" s="286"/>
      <c r="D31" s="132"/>
      <c r="F31" s="285"/>
      <c r="G31" s="189"/>
      <c r="H31" s="190" t="str">
        <f>IF(AND(Prioridad!$E$16=40%,Prioridad!$F$16=20%),Prioridad!$D$16,"")</f>
        <v/>
      </c>
      <c r="I31" s="190" t="str">
        <f>IF(AND(Prioridad!$E$19=40%,Prioridad!$F$19=20%),Prioridad!$D$19,"")</f>
        <v/>
      </c>
      <c r="J31" s="191" t="str">
        <f>IF(AND(Prioridad!$E$24=40%,Prioridad!$F$24=20%),Prioridad!$D$24,"")</f>
        <v/>
      </c>
      <c r="K31" s="192"/>
      <c r="L31" s="173"/>
      <c r="M31" s="171" t="str">
        <f>IF(AND(Prioridad!$E$16=40%,Prioridad!$F$16=40%),Prioridad!$D$16,"")</f>
        <v/>
      </c>
      <c r="N31" s="171" t="str">
        <f>IF(AND(Prioridad!$E$19=40%,Prioridad!$F$19=40%),Prioridad!$D$19,"")</f>
        <v/>
      </c>
      <c r="O31" s="174" t="str">
        <f>IF(AND(Prioridad!$E$24=40%,Prioridad!$F$24=40%),Prioridad!$D$24,"")</f>
        <v/>
      </c>
      <c r="P31" s="172"/>
      <c r="Q31" s="173"/>
      <c r="R31" s="171" t="str">
        <f>IF(AND(Prioridad!$E$16=40%,Prioridad!$F$16=60%),Prioridad!$D$16,"")</f>
        <v/>
      </c>
      <c r="S31" s="171" t="str">
        <f>IF(AND(Prioridad!$E$19=40%,Prioridad!$F$19=60%),Prioridad!$D$19,"")</f>
        <v/>
      </c>
      <c r="T31" s="171" t="str">
        <f>IF(AND(Prioridad!$E$24=40%,Prioridad!$F$24=60%),Prioridad!$D$24,"")</f>
        <v/>
      </c>
      <c r="U31" s="172"/>
      <c r="V31" s="175"/>
      <c r="W31" s="147" t="str">
        <f>IF(AND(Prioridad!$E$16=40%,Prioridad!$F$16=80%),Prioridad!$D$16,"")</f>
        <v/>
      </c>
      <c r="X31" s="147" t="str">
        <f>IF(AND(Prioridad!$E$19=40%,Prioridad!$F$19=80%),Prioridad!$D$19,"")</f>
        <v/>
      </c>
      <c r="Y31" s="147" t="str">
        <f>IF(AND(Prioridad!$E$24=40%,Prioridad!$F$24=80%),Prioridad!$D$24,"")</f>
        <v/>
      </c>
      <c r="Z31" s="148"/>
      <c r="AA31" s="176"/>
      <c r="AB31" s="177" t="str">
        <f>IF(AND(Prioridad!$E$16=40%,Prioridad!$F$16=100%),Prioridad!$D$16,"")</f>
        <v/>
      </c>
      <c r="AC31" s="177" t="str">
        <f>IF(AND(Prioridad!$E$19=40%,Prioridad!$F$19=100%),Prioridad!$D$19,"")</f>
        <v/>
      </c>
      <c r="AD31" s="150" t="str">
        <f>IF(AND(Prioridad!$E$24=40%,Prioridad!$F$24=100%),Prioridad!$D$24,"")</f>
        <v/>
      </c>
      <c r="AE31" s="151"/>
      <c r="AF31" s="93"/>
      <c r="AG31" s="120"/>
      <c r="AH31" s="93"/>
      <c r="AI31" s="93"/>
      <c r="AJ31" s="93"/>
      <c r="AK31" s="93"/>
      <c r="AL31" s="93"/>
      <c r="AM31" s="93"/>
    </row>
    <row r="32" spans="1:39" ht="7.5" customHeight="1" x14ac:dyDescent="0.2">
      <c r="A32" s="131"/>
      <c r="B32" s="286"/>
      <c r="C32" s="286"/>
      <c r="D32" s="132"/>
      <c r="F32" s="285" t="str">
        <f>+Prioridad!E30</f>
        <v>Muy Baja</v>
      </c>
      <c r="G32" s="193"/>
      <c r="H32" s="194"/>
      <c r="I32" s="194"/>
      <c r="J32" s="194"/>
      <c r="K32" s="184"/>
      <c r="L32" s="195"/>
      <c r="M32" s="195"/>
      <c r="N32" s="186"/>
      <c r="O32" s="195"/>
      <c r="P32" s="195"/>
      <c r="Q32" s="155"/>
      <c r="R32" s="153"/>
      <c r="S32" s="178"/>
      <c r="T32" s="153"/>
      <c r="U32" s="154"/>
      <c r="V32" s="134"/>
      <c r="W32" s="134"/>
      <c r="X32" s="134"/>
      <c r="Y32" s="134"/>
      <c r="Z32" s="179"/>
      <c r="AA32" s="157"/>
      <c r="AB32" s="158"/>
      <c r="AC32" s="158"/>
      <c r="AD32" s="158"/>
      <c r="AE32" s="159"/>
      <c r="AF32" s="93"/>
      <c r="AG32" s="120"/>
      <c r="AH32" s="93"/>
      <c r="AI32" s="93"/>
      <c r="AJ32" s="93"/>
      <c r="AK32" s="93"/>
      <c r="AL32" s="93"/>
      <c r="AM32" s="93"/>
    </row>
    <row r="33" spans="1:39" ht="12.75" customHeight="1" x14ac:dyDescent="0.2">
      <c r="A33" s="131"/>
      <c r="B33" s="286"/>
      <c r="C33" s="286"/>
      <c r="D33" s="132"/>
      <c r="F33" s="285"/>
      <c r="G33" s="185"/>
      <c r="H33" s="186" t="str">
        <f>IF(AND(Prioridad!$E$15=20%,Prioridad!$F$15=20%),Prioridad!$D$15,"")</f>
        <v/>
      </c>
      <c r="I33" s="186" t="str">
        <f>IF(AND(Prioridad!$E$17=20%,Prioridad!$F$17=20%),Prioridad!$D$17,"")</f>
        <v/>
      </c>
      <c r="J33" s="186" t="str">
        <f>IF(AND(Prioridad!$E$18=20%,Prioridad!$F$18=20%),Prioridad!$D$18,"")</f>
        <v/>
      </c>
      <c r="K33" s="187"/>
      <c r="L33" s="195"/>
      <c r="M33" s="186" t="str">
        <f>IF(AND(Prioridad!$E$15=20%,Prioridad!$F$15=40%),Prioridad!$D$15,"")</f>
        <v/>
      </c>
      <c r="N33" s="186" t="str">
        <f>IF(AND(Prioridad!$E$17=20%,Prioridad!$F$17=40%),Prioridad!$D$17,"")</f>
        <v/>
      </c>
      <c r="O33" s="186" t="str">
        <f>IF(AND(Prioridad!$E$18=20%,Prioridad!$F$18=40%),Prioridad!$D$18,"")</f>
        <v/>
      </c>
      <c r="P33" s="195"/>
      <c r="Q33" s="163"/>
      <c r="R33" s="164" t="str">
        <f>IF(AND(Prioridad!$E$15=20%,Prioridad!$F$15=60%),Prioridad!$D$15,"")</f>
        <v/>
      </c>
      <c r="S33" s="164" t="str">
        <f>IF(AND(Prioridad!$E$17=20%,Prioridad!$F$17=60%),Prioridad!$D$17,"")</f>
        <v/>
      </c>
      <c r="T33" s="164" t="str">
        <f>IF(AND(Prioridad!$E$18=20%,Prioridad!$F$18=60%),Prioridad!$D$18,"")</f>
        <v/>
      </c>
      <c r="U33" s="162"/>
      <c r="V33" s="134"/>
      <c r="W33" s="134" t="str">
        <f>IF(AND(Prioridad!$E$15=20%,Prioridad!$F$15=80%),Prioridad!$D$15,"")</f>
        <v/>
      </c>
      <c r="X33" s="135" t="str">
        <f>IF(AND(Prioridad!$E$17=20%,Prioridad!$F$17=80%),Prioridad!$D$17,"")</f>
        <v/>
      </c>
      <c r="Y33" s="135" t="str">
        <f>IF(AND(Prioridad!$E$18=20%,Prioridad!$F$18=80%),Prioridad!$D$18,"")</f>
        <v/>
      </c>
      <c r="Z33" s="179"/>
      <c r="AA33" s="142"/>
      <c r="AB33" s="143" t="str">
        <f>IF(AND(Prioridad!$E$15=20%,Prioridad!$F$15=100%),Prioridad!$D$15,"")</f>
        <v/>
      </c>
      <c r="AC33" s="143" t="str">
        <f>IF(AND(Prioridad!$E$17=20%,Prioridad!$F$17=100%),Prioridad!$D$17,"")</f>
        <v/>
      </c>
      <c r="AD33" s="143" t="str">
        <f>IF(AND(Prioridad!$E$18=20%,Prioridad!$F$18=100%),Prioridad!$D$18,"")</f>
        <v/>
      </c>
      <c r="AE33" s="144"/>
      <c r="AF33" s="93"/>
      <c r="AG33" s="120"/>
      <c r="AH33" s="93"/>
      <c r="AI33" s="93"/>
      <c r="AJ33" s="93"/>
      <c r="AK33" s="93"/>
      <c r="AL33" s="93"/>
      <c r="AM33" s="93"/>
    </row>
    <row r="34" spans="1:39" x14ac:dyDescent="0.2">
      <c r="A34" s="196"/>
      <c r="B34" s="286"/>
      <c r="C34" s="286"/>
      <c r="D34" s="132"/>
      <c r="F34" s="285"/>
      <c r="G34" s="185"/>
      <c r="H34" s="186" t="str">
        <f>IF(AND(Prioridad!$E$20=20%,Prioridad!$F$20=20%),Prioridad!$D$20,"")</f>
        <v/>
      </c>
      <c r="I34" s="186" t="str">
        <f>IF(AND(Prioridad!$E$21=20%,Prioridad!$F$21=20%),Prioridad!$D$21,"")</f>
        <v/>
      </c>
      <c r="J34" s="186" t="str">
        <f>IF(AND(Prioridad!$E$22=20%,Prioridad!$F$22=20%),Prioridad!$D$22,"")</f>
        <v/>
      </c>
      <c r="K34" s="188" t="str">
        <f>IF(AND(Prioridad!$E$27=20%,Prioridad!$F$27=20%),Prioridad!$D$27,"")</f>
        <v/>
      </c>
      <c r="L34" s="195"/>
      <c r="M34" s="186" t="str">
        <f>IF(AND(Prioridad!$E$20=20%,Prioridad!$F$20=40%),Prioridad!$D$20,"")</f>
        <v/>
      </c>
      <c r="N34" s="186" t="str">
        <f>IF(AND(Prioridad!$E$21=20%,Prioridad!$F$21=40%),Prioridad!$D$21,"")</f>
        <v/>
      </c>
      <c r="O34" s="186" t="str">
        <f>IF(AND(Prioridad!$E$22=20%,Prioridad!$F$22=40%),Prioridad!$D$22,"")</f>
        <v/>
      </c>
      <c r="P34" s="186" t="str">
        <f>IF(AND(Prioridad!$E$27=20%,Prioridad!$F$27=40%),Prioridad!$D$27,"")</f>
        <v/>
      </c>
      <c r="Q34" s="163"/>
      <c r="R34" s="164" t="str">
        <f>IF(AND(Prioridad!$E$20=20%,Prioridad!$F$20=60%),Prioridad!$D$20,"")</f>
        <v/>
      </c>
      <c r="S34" s="164" t="str">
        <f>IF(AND(Prioridad!$E$21=20%,Prioridad!$F$21=60%),Prioridad!$D$21,"")</f>
        <v/>
      </c>
      <c r="T34" s="164" t="str">
        <f>IF(AND(Prioridad!$E$22=20%,Prioridad!$F$22=60%),Prioridad!$D$22,"")</f>
        <v/>
      </c>
      <c r="U34" s="168" t="str">
        <f>IF(AND(Prioridad!$E$27=20%,Prioridad!$F$27=60%),Prioridad!$D$27,"")</f>
        <v/>
      </c>
      <c r="V34" s="135"/>
      <c r="W34" s="135" t="str">
        <f>IF(AND(Prioridad!$E$20=20%,Prioridad!$F$20=80%),Prioridad!$D$20,"")</f>
        <v/>
      </c>
      <c r="X34" s="135" t="str">
        <f>IF(AND(Prioridad!$E$21=20%,Prioridad!$F$21=80%),Prioridad!$D$21,"")</f>
        <v/>
      </c>
      <c r="Y34" s="135" t="str">
        <f>IF(AND(Prioridad!$E$22=20%,Prioridad!$F$22=80%),Prioridad!$D$22,"")</f>
        <v/>
      </c>
      <c r="Z34" s="135" t="str">
        <f>IF(AND(Prioridad!$E$27=20%,Prioridad!$F$27=80%),Prioridad!$D$27,"")</f>
        <v/>
      </c>
      <c r="AA34" s="142"/>
      <c r="AB34" s="143" t="str">
        <f>IF(AND(Prioridad!$E$20=20%,Prioridad!$F$20=100%),Prioridad!$D$20,"")</f>
        <v/>
      </c>
      <c r="AC34" s="143" t="str">
        <f>IF(AND(Prioridad!$E$21=20%,Prioridad!$F$21=100%),Prioridad!$D$21,"")</f>
        <v/>
      </c>
      <c r="AD34" s="143" t="str">
        <f>IF(AND(Prioridad!$E$22=20%,Prioridad!$F$22=100%),Prioridad!$D$22,"")</f>
        <v/>
      </c>
      <c r="AE34" s="144" t="str">
        <f>IF(AND(Prioridad!$E$27=20%,Prioridad!$F$27=100%),Prioridad!$D$27,"")</f>
        <v/>
      </c>
      <c r="AF34" s="93"/>
      <c r="AG34" s="120"/>
      <c r="AH34" s="93"/>
      <c r="AI34" s="93"/>
      <c r="AJ34" s="93"/>
      <c r="AK34" s="93"/>
      <c r="AL34" s="93"/>
      <c r="AM34" s="93"/>
    </row>
    <row r="35" spans="1:39" x14ac:dyDescent="0.2">
      <c r="A35" s="196"/>
      <c r="B35" s="286"/>
      <c r="C35" s="286"/>
      <c r="D35" s="132"/>
      <c r="F35" s="285"/>
      <c r="G35" s="185"/>
      <c r="H35" s="186" t="str">
        <f>IF(AND(Prioridad!$E$23=20%,Prioridad!$F$23=20%),Prioridad!$D$23,"")</f>
        <v/>
      </c>
      <c r="I35" s="186" t="str">
        <f>IF(AND(Prioridad!$E$25=20%,Prioridad!$F$25=20%),Prioridad!$D$25,"")</f>
        <v/>
      </c>
      <c r="J35" s="186" t="str">
        <f>IF(AND(Prioridad!$E$26=20%,Prioridad!$F$26=20%),Prioridad!$D$26,"")</f>
        <v/>
      </c>
      <c r="K35" s="187"/>
      <c r="L35" s="195"/>
      <c r="M35" s="186" t="str">
        <f>IF(AND(Prioridad!$E$23=20%,Prioridad!$F$23=40%),Prioridad!$D$23,"")</f>
        <v/>
      </c>
      <c r="N35" s="186" t="str">
        <f>IF(AND(Prioridad!$E$25=20%,Prioridad!$F$25=40%),Prioridad!$D$25,"")</f>
        <v/>
      </c>
      <c r="O35" s="186" t="str">
        <f>IF(AND(Prioridad!$E$26=20%,Prioridad!$F$26=40%),Prioridad!$D$26,"")</f>
        <v/>
      </c>
      <c r="P35" s="195"/>
      <c r="Q35" s="163"/>
      <c r="R35" s="164" t="str">
        <f>IF(AND(Prioridad!$E$23=20%,Prioridad!$F$23=60%),Prioridad!$D$23,"")</f>
        <v/>
      </c>
      <c r="S35" s="164" t="str">
        <f>IF(AND(Prioridad!$E$25=20%,Prioridad!$F$25=60%),Prioridad!$D$25,"")</f>
        <v/>
      </c>
      <c r="T35" s="164" t="str">
        <f>IF(AND(Prioridad!$E$26=20%,Prioridad!$F$26=60%),Prioridad!$D$26,"")</f>
        <v/>
      </c>
      <c r="U35" s="162"/>
      <c r="V35" s="135"/>
      <c r="W35" s="135" t="str">
        <f>IF(AND(Prioridad!$E$23=20%,Prioridad!$F$23=80%),Prioridad!$D$23,"")</f>
        <v/>
      </c>
      <c r="X35" s="135" t="str">
        <f>IF(AND(Prioridad!$E$25=20%,Prioridad!$F$25=80%),Prioridad!$D$25,"")</f>
        <v/>
      </c>
      <c r="Y35" s="135" t="str">
        <f>IF(AND(Prioridad!$E$26=20%,Prioridad!$F$26=80%),Prioridad!$D$26,"")</f>
        <v/>
      </c>
      <c r="Z35" s="179"/>
      <c r="AA35" s="142"/>
      <c r="AB35" s="143" t="str">
        <f>IF(AND(Prioridad!$E$23=20%,Prioridad!$F$23=100%),Prioridad!$D$23,"")</f>
        <v/>
      </c>
      <c r="AC35" s="143" t="str">
        <f>IF(AND(Prioridad!$E$25=20%,Prioridad!$F$25=100%),Prioridad!$D$25,"")</f>
        <v/>
      </c>
      <c r="AD35" s="143" t="str">
        <f>IF(AND(Prioridad!$E$26=20%,Prioridad!$F$26=100%),Prioridad!$D$26,"")</f>
        <v/>
      </c>
      <c r="AE35" s="145"/>
      <c r="AF35" s="93"/>
      <c r="AG35" s="120"/>
      <c r="AH35" s="93"/>
      <c r="AI35" s="93"/>
      <c r="AJ35" s="93"/>
      <c r="AK35" s="93"/>
      <c r="AL35" s="93"/>
      <c r="AM35" s="93"/>
    </row>
    <row r="36" spans="1:39" x14ac:dyDescent="0.2">
      <c r="A36" s="196"/>
      <c r="B36" s="286"/>
      <c r="C36" s="286"/>
      <c r="D36" s="132"/>
      <c r="F36" s="285"/>
      <c r="G36" s="189"/>
      <c r="H36" s="190" t="str">
        <f>IF(AND(Prioridad!$E$16=20%,Prioridad!$F$16=20%),Prioridad!$D$16,"")</f>
        <v/>
      </c>
      <c r="I36" s="190" t="str">
        <f>IF(AND(Prioridad!$E$19=20%,Prioridad!$F$19=20%),Prioridad!$D$19,"")</f>
        <v/>
      </c>
      <c r="J36" s="191" t="str">
        <f>IF(AND(Prioridad!$E$24=20%,Prioridad!$F$24=20%),Prioridad!$D$24,"")</f>
        <v/>
      </c>
      <c r="K36" s="192"/>
      <c r="L36" s="191"/>
      <c r="M36" s="190" t="str">
        <f>IF(AND(Prioridad!$E$16=20%,Prioridad!$F$16=40%),Prioridad!$D$16,"")</f>
        <v/>
      </c>
      <c r="N36" s="190" t="str">
        <f>IF(AND(Prioridad!$E$19=20%,Prioridad!$F$19=40%),Prioridad!$D$19,"")</f>
        <v/>
      </c>
      <c r="O36" s="191" t="str">
        <f>IF(AND(Prioridad!$E$24=20%,Prioridad!$F$24=40%),Prioridad!$D$24,"")</f>
        <v/>
      </c>
      <c r="P36" s="191"/>
      <c r="Q36" s="173"/>
      <c r="R36" s="171" t="str">
        <f>IF(AND(Prioridad!$E$16=20%,Prioridad!$F$16=60%),Prioridad!$D$16,"")</f>
        <v/>
      </c>
      <c r="S36" s="171" t="str">
        <f>IF(AND(Prioridad!$E$19=20%,Prioridad!$F$19=60%),Prioridad!$D$19,"")</f>
        <v/>
      </c>
      <c r="T36" s="174" t="str">
        <f>IF(AND(Prioridad!$E$24=20%,Prioridad!$F$24=60%),Prioridad!$D$24,"")</f>
        <v/>
      </c>
      <c r="U36" s="172"/>
      <c r="V36" s="147"/>
      <c r="W36" s="147" t="str">
        <f>IF(AND(Prioridad!$E$16=20%,Prioridad!$F$16=80%),Prioridad!$D$16,"")</f>
        <v/>
      </c>
      <c r="X36" s="147" t="str">
        <f>IF(AND(Prioridad!$E$19=20%,Prioridad!$F$19=80%),Prioridad!$D$19,"")</f>
        <v/>
      </c>
      <c r="Y36" s="147" t="str">
        <f>IF(AND(Prioridad!$E$24=20%,Prioridad!$F$24=80%),Prioridad!$D$24,"")</f>
        <v/>
      </c>
      <c r="Z36" s="197"/>
      <c r="AA36" s="198"/>
      <c r="AB36" s="199" t="str">
        <f>IF(AND(Prioridad!$E$16=20%,Prioridad!$F$16=100%),Prioridad!$D$16,"")</f>
        <v/>
      </c>
      <c r="AC36" s="199" t="str">
        <f>IF(AND(Prioridad!$E$19=20%,Prioridad!$F$19=100%),Prioridad!$D$19,"")</f>
        <v/>
      </c>
      <c r="AD36" s="200" t="str">
        <f>IF(AND(Prioridad!$E$24=20%,Prioridad!$F$24=100%),Prioridad!$D$24,"")</f>
        <v/>
      </c>
      <c r="AE36" s="201"/>
      <c r="AF36" s="93"/>
      <c r="AG36" s="120"/>
      <c r="AH36" s="93"/>
      <c r="AI36" s="93"/>
      <c r="AJ36" s="93"/>
      <c r="AK36" s="93"/>
      <c r="AL36" s="93"/>
      <c r="AM36" s="93"/>
    </row>
    <row r="37" spans="1:39" ht="10.5" customHeight="1" x14ac:dyDescent="0.2">
      <c r="A37" s="120"/>
      <c r="F37" s="93"/>
      <c r="G37" s="285" t="str">
        <f>Prioridad!G30</f>
        <v>Leve</v>
      </c>
      <c r="H37" s="285"/>
      <c r="I37" s="285"/>
      <c r="J37" s="285"/>
      <c r="K37" s="285"/>
      <c r="L37" s="285" t="str">
        <f>+Prioridad!G31</f>
        <v>Menor</v>
      </c>
      <c r="M37" s="285"/>
      <c r="N37" s="285"/>
      <c r="O37" s="285"/>
      <c r="P37" s="285"/>
      <c r="Q37" s="285" t="str">
        <f>+Prioridad!G32</f>
        <v>Moderado</v>
      </c>
      <c r="R37" s="285"/>
      <c r="S37" s="285"/>
      <c r="T37" s="285"/>
      <c r="U37" s="285"/>
      <c r="V37" s="285" t="str">
        <f>+Prioridad!G33</f>
        <v>Mayor</v>
      </c>
      <c r="W37" s="285"/>
      <c r="X37" s="285"/>
      <c r="Y37" s="285"/>
      <c r="Z37" s="285"/>
      <c r="AA37" s="285" t="str">
        <f>+Prioridad!G34</f>
        <v>Catastrófico</v>
      </c>
      <c r="AB37" s="285"/>
      <c r="AC37" s="285"/>
      <c r="AD37" s="285"/>
      <c r="AE37" s="285"/>
      <c r="AF37" s="93"/>
      <c r="AG37" s="120"/>
      <c r="AH37" s="93"/>
      <c r="AI37" s="93"/>
      <c r="AJ37" s="93"/>
      <c r="AK37" s="93"/>
      <c r="AL37" s="93"/>
      <c r="AM37" s="93"/>
    </row>
    <row r="38" spans="1:39" x14ac:dyDescent="0.2">
      <c r="A38" s="120"/>
      <c r="F38" s="93"/>
      <c r="G38" s="285"/>
      <c r="H38" s="285"/>
      <c r="I38" s="285"/>
      <c r="J38" s="285"/>
      <c r="K38" s="285"/>
      <c r="L38" s="285"/>
      <c r="M38" s="285"/>
      <c r="N38" s="285"/>
      <c r="O38" s="285"/>
      <c r="P38" s="285"/>
      <c r="Q38" s="285"/>
      <c r="R38" s="285"/>
      <c r="S38" s="285"/>
      <c r="T38" s="285"/>
      <c r="U38" s="285"/>
      <c r="V38" s="285"/>
      <c r="W38" s="285"/>
      <c r="X38" s="285"/>
      <c r="Y38" s="285"/>
      <c r="Z38" s="285"/>
      <c r="AA38" s="285"/>
      <c r="AB38" s="285"/>
      <c r="AC38" s="285"/>
      <c r="AD38" s="285"/>
      <c r="AE38" s="285"/>
      <c r="AF38" s="93"/>
      <c r="AG38" s="120"/>
      <c r="AH38" s="93"/>
      <c r="AI38" s="93"/>
      <c r="AJ38" s="93"/>
      <c r="AK38" s="93"/>
      <c r="AL38" s="93"/>
      <c r="AM38" s="93"/>
    </row>
    <row r="39" spans="1:39" ht="6.75" customHeight="1" x14ac:dyDescent="0.2">
      <c r="A39" s="120"/>
      <c r="F39" s="93"/>
      <c r="G39" s="94"/>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23"/>
      <c r="AF39" s="202"/>
      <c r="AG39" s="120"/>
      <c r="AH39" s="93"/>
      <c r="AI39" s="93"/>
      <c r="AJ39" s="93"/>
      <c r="AK39" s="93"/>
      <c r="AL39" s="93"/>
      <c r="AM39" s="93"/>
    </row>
    <row r="40" spans="1:39" x14ac:dyDescent="0.2">
      <c r="A40" s="120"/>
      <c r="F40" s="93"/>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123"/>
      <c r="AF40" s="202"/>
      <c r="AG40" s="120"/>
      <c r="AH40" s="93"/>
      <c r="AI40" s="93"/>
      <c r="AJ40" s="93"/>
      <c r="AK40" s="93"/>
      <c r="AL40" s="93"/>
      <c r="AM40" s="93"/>
    </row>
    <row r="41" spans="1:39" x14ac:dyDescent="0.2">
      <c r="A41" s="120"/>
      <c r="F41" s="93"/>
      <c r="H41" s="283" t="s">
        <v>5</v>
      </c>
      <c r="I41" s="283"/>
      <c r="J41" s="283"/>
      <c r="K41" s="283"/>
      <c r="L41" s="283"/>
      <c r="M41" s="283"/>
      <c r="N41" s="283"/>
      <c r="O41" s="283"/>
      <c r="P41" s="283"/>
      <c r="Q41" s="283"/>
      <c r="R41" s="283"/>
      <c r="S41" s="283"/>
      <c r="T41" s="283"/>
      <c r="U41" s="283"/>
      <c r="V41" s="283"/>
      <c r="W41" s="283"/>
      <c r="X41" s="283"/>
      <c r="Y41" s="283"/>
      <c r="Z41" s="283"/>
      <c r="AA41" s="283"/>
      <c r="AB41" s="283"/>
      <c r="AC41" s="283"/>
      <c r="AD41" s="283"/>
      <c r="AE41" s="283"/>
      <c r="AF41" s="202"/>
      <c r="AG41" s="120"/>
      <c r="AH41" s="93"/>
      <c r="AI41" s="93"/>
      <c r="AJ41" s="93"/>
      <c r="AK41" s="93"/>
      <c r="AL41" s="93"/>
      <c r="AM41" s="93"/>
    </row>
    <row r="42" spans="1:39" x14ac:dyDescent="0.2">
      <c r="A42" s="120"/>
      <c r="F42" s="93"/>
      <c r="W42" s="203"/>
      <c r="AF42" s="202"/>
      <c r="AG42" s="120"/>
      <c r="AH42" s="93"/>
      <c r="AI42" s="93"/>
      <c r="AJ42" s="93"/>
      <c r="AK42" s="93"/>
      <c r="AL42" s="93"/>
      <c r="AM42" s="93"/>
    </row>
    <row r="43" spans="1:39" x14ac:dyDescent="0.2">
      <c r="A43" s="120"/>
      <c r="F43" s="93"/>
      <c r="W43" s="203"/>
      <c r="AF43" s="93"/>
      <c r="AG43" s="120"/>
      <c r="AH43" s="93"/>
      <c r="AI43" s="93"/>
      <c r="AJ43" s="93"/>
      <c r="AK43" s="93"/>
      <c r="AL43" s="93"/>
      <c r="AM43" s="93"/>
    </row>
    <row r="44" spans="1:39" x14ac:dyDescent="0.2">
      <c r="A44" s="120"/>
      <c r="F44" s="93"/>
      <c r="W44" s="203"/>
      <c r="AF44" s="93"/>
      <c r="AG44" s="120"/>
      <c r="AH44" s="93"/>
      <c r="AI44" s="93"/>
      <c r="AJ44" s="93"/>
      <c r="AK44" s="93"/>
      <c r="AL44" s="93"/>
      <c r="AM44" s="93"/>
    </row>
    <row r="45" spans="1:39" ht="23.25" customHeight="1" x14ac:dyDescent="0.2">
      <c r="A45" s="120"/>
      <c r="F45" s="93"/>
      <c r="H45" s="276" t="s">
        <v>597</v>
      </c>
      <c r="I45" s="276"/>
      <c r="J45" s="276"/>
      <c r="K45" s="276"/>
      <c r="L45" s="276"/>
      <c r="M45" s="276"/>
      <c r="N45" s="276"/>
      <c r="O45" s="276"/>
      <c r="P45" s="276"/>
      <c r="Q45" s="276"/>
      <c r="R45" s="276"/>
      <c r="S45" s="276"/>
      <c r="T45" s="276"/>
      <c r="U45" s="276"/>
      <c r="V45" s="276"/>
      <c r="W45" s="276"/>
      <c r="X45" s="276"/>
      <c r="Y45" s="276"/>
      <c r="Z45" s="276"/>
      <c r="AA45" s="276"/>
      <c r="AB45" s="276"/>
      <c r="AC45" s="276"/>
      <c r="AD45" s="276"/>
      <c r="AE45" s="276"/>
      <c r="AF45" s="93"/>
      <c r="AG45" s="120"/>
      <c r="AH45" s="93"/>
      <c r="AI45" s="93"/>
      <c r="AJ45" s="93"/>
      <c r="AK45" s="93"/>
      <c r="AL45" s="93"/>
      <c r="AM45" s="93"/>
    </row>
    <row r="46" spans="1:39" ht="11.25" customHeight="1" x14ac:dyDescent="0.2">
      <c r="A46" s="120"/>
      <c r="F46" s="93"/>
      <c r="H46" s="204"/>
      <c r="I46" s="204"/>
      <c r="J46" s="204"/>
      <c r="K46" s="204"/>
      <c r="L46" s="204"/>
      <c r="M46" s="204"/>
      <c r="N46" s="204"/>
      <c r="O46" s="204"/>
      <c r="P46" s="204"/>
      <c r="Q46" s="204"/>
      <c r="R46" s="204"/>
      <c r="S46" s="204"/>
      <c r="T46" s="204"/>
      <c r="U46" s="204"/>
      <c r="V46" s="204"/>
      <c r="W46" s="204"/>
      <c r="X46" s="204"/>
      <c r="Y46" s="204"/>
      <c r="Z46" s="204"/>
      <c r="AA46" s="204"/>
      <c r="AB46" s="204"/>
      <c r="AC46" s="204"/>
      <c r="AD46" s="204"/>
      <c r="AE46" s="204"/>
      <c r="AF46" s="93"/>
      <c r="AG46" s="120"/>
      <c r="AH46" s="93"/>
      <c r="AI46" s="93"/>
      <c r="AJ46" s="93"/>
      <c r="AK46" s="93"/>
      <c r="AL46" s="93"/>
      <c r="AM46" s="93"/>
    </row>
    <row r="47" spans="1:39" ht="15" customHeight="1" x14ac:dyDescent="0.2">
      <c r="A47" s="120"/>
      <c r="F47" s="93"/>
      <c r="H47" s="93"/>
      <c r="I47" s="93"/>
      <c r="J47" s="93"/>
      <c r="K47" s="93"/>
      <c r="L47" s="93"/>
      <c r="M47" s="93"/>
      <c r="N47" s="93"/>
      <c r="O47" s="93"/>
      <c r="P47" s="93"/>
      <c r="Q47" s="93"/>
      <c r="R47" s="93"/>
      <c r="S47" s="93"/>
      <c r="T47" s="93"/>
      <c r="U47" s="93"/>
      <c r="V47" s="93"/>
      <c r="W47" s="93"/>
      <c r="X47" s="93"/>
      <c r="Y47" s="93"/>
      <c r="Z47" s="93"/>
      <c r="AA47" s="93"/>
      <c r="AB47" s="93"/>
      <c r="AC47" s="93"/>
      <c r="AD47" s="93"/>
      <c r="AE47" s="93"/>
      <c r="AF47" s="93"/>
      <c r="AG47" s="120"/>
      <c r="AH47" s="93"/>
      <c r="AI47" s="93"/>
      <c r="AJ47" s="93"/>
      <c r="AK47" s="93"/>
      <c r="AL47" s="93"/>
      <c r="AM47" s="93"/>
    </row>
    <row r="48" spans="1:39" ht="30.95" customHeight="1" x14ac:dyDescent="0.2">
      <c r="A48" s="120"/>
      <c r="F48" s="93"/>
      <c r="H48" s="281" t="s">
        <v>521</v>
      </c>
      <c r="I48" s="281"/>
      <c r="J48" s="281"/>
      <c r="K48" s="281"/>
      <c r="L48" s="272" t="s">
        <v>598</v>
      </c>
      <c r="M48" s="273"/>
      <c r="N48" s="273"/>
      <c r="O48" s="273"/>
      <c r="P48" s="273"/>
      <c r="Q48" s="273"/>
      <c r="R48" s="273"/>
      <c r="S48" s="273"/>
      <c r="T48" s="273"/>
      <c r="U48" s="273"/>
      <c r="V48" s="273"/>
      <c r="W48" s="273"/>
      <c r="X48" s="273"/>
      <c r="Y48" s="273"/>
      <c r="Z48" s="273"/>
      <c r="AA48" s="273"/>
      <c r="AB48" s="273"/>
      <c r="AC48" s="273"/>
      <c r="AD48" s="273"/>
      <c r="AE48" s="274"/>
      <c r="AF48" s="93"/>
      <c r="AG48" s="120"/>
      <c r="AH48" s="93"/>
      <c r="AI48" s="93"/>
      <c r="AJ48" s="93"/>
      <c r="AK48" s="93"/>
      <c r="AL48" s="93"/>
      <c r="AM48" s="93"/>
    </row>
    <row r="49" spans="1:39" ht="30.95" customHeight="1" x14ac:dyDescent="0.2">
      <c r="A49" s="120"/>
      <c r="F49" s="93"/>
      <c r="H49" s="277" t="s">
        <v>522</v>
      </c>
      <c r="I49" s="278"/>
      <c r="J49" s="278"/>
      <c r="K49" s="279"/>
      <c r="L49" s="275" t="s">
        <v>599</v>
      </c>
      <c r="M49" s="275"/>
      <c r="N49" s="275"/>
      <c r="O49" s="275"/>
      <c r="P49" s="275"/>
      <c r="Q49" s="275"/>
      <c r="R49" s="275"/>
      <c r="S49" s="275"/>
      <c r="T49" s="275"/>
      <c r="U49" s="275"/>
      <c r="V49" s="275"/>
      <c r="W49" s="275"/>
      <c r="X49" s="275"/>
      <c r="Y49" s="275"/>
      <c r="Z49" s="275"/>
      <c r="AA49" s="275"/>
      <c r="AB49" s="275"/>
      <c r="AC49" s="275"/>
      <c r="AD49" s="275"/>
      <c r="AE49" s="275"/>
      <c r="AF49" s="93"/>
      <c r="AG49" s="120"/>
      <c r="AH49" s="93"/>
      <c r="AI49" s="93"/>
      <c r="AJ49" s="93"/>
      <c r="AK49" s="93"/>
      <c r="AL49" s="93"/>
      <c r="AM49" s="93"/>
    </row>
    <row r="50" spans="1:39" ht="30.95" customHeight="1" x14ac:dyDescent="0.2">
      <c r="A50" s="120"/>
      <c r="F50" s="93"/>
      <c r="H50" s="280" t="s">
        <v>523</v>
      </c>
      <c r="I50" s="280"/>
      <c r="J50" s="280"/>
      <c r="K50" s="280"/>
      <c r="L50" s="275" t="s">
        <v>600</v>
      </c>
      <c r="M50" s="275"/>
      <c r="N50" s="275"/>
      <c r="O50" s="275"/>
      <c r="P50" s="275"/>
      <c r="Q50" s="275"/>
      <c r="R50" s="275"/>
      <c r="S50" s="275"/>
      <c r="T50" s="275"/>
      <c r="U50" s="275"/>
      <c r="V50" s="275"/>
      <c r="W50" s="275"/>
      <c r="X50" s="275"/>
      <c r="Y50" s="275"/>
      <c r="Z50" s="275"/>
      <c r="AA50" s="275"/>
      <c r="AB50" s="275"/>
      <c r="AC50" s="275"/>
      <c r="AD50" s="275"/>
      <c r="AE50" s="275"/>
      <c r="AF50" s="93"/>
      <c r="AG50" s="120"/>
      <c r="AH50" s="93"/>
      <c r="AI50" s="93"/>
      <c r="AJ50" s="93"/>
      <c r="AK50" s="93"/>
      <c r="AL50" s="93"/>
      <c r="AM50" s="93"/>
    </row>
    <row r="51" spans="1:39" ht="30.95" customHeight="1" x14ac:dyDescent="0.2">
      <c r="A51" s="120"/>
      <c r="F51" s="93"/>
      <c r="H51" s="282" t="s">
        <v>524</v>
      </c>
      <c r="I51" s="282"/>
      <c r="J51" s="282"/>
      <c r="K51" s="282"/>
      <c r="L51" s="275" t="s">
        <v>601</v>
      </c>
      <c r="M51" s="275"/>
      <c r="N51" s="275"/>
      <c r="O51" s="275"/>
      <c r="P51" s="275"/>
      <c r="Q51" s="275"/>
      <c r="R51" s="275"/>
      <c r="S51" s="275"/>
      <c r="T51" s="275"/>
      <c r="U51" s="275"/>
      <c r="V51" s="275"/>
      <c r="W51" s="275"/>
      <c r="X51" s="275"/>
      <c r="Y51" s="275"/>
      <c r="Z51" s="275"/>
      <c r="AA51" s="275"/>
      <c r="AB51" s="275"/>
      <c r="AC51" s="275"/>
      <c r="AD51" s="275"/>
      <c r="AE51" s="275"/>
      <c r="AF51" s="93"/>
      <c r="AG51" s="120"/>
      <c r="AH51" s="93"/>
      <c r="AI51" s="93"/>
      <c r="AJ51" s="93"/>
      <c r="AK51" s="93"/>
      <c r="AL51" s="93"/>
      <c r="AM51" s="93"/>
    </row>
    <row r="52" spans="1:39" ht="12.75" customHeight="1" x14ac:dyDescent="0.2">
      <c r="A52" s="120"/>
      <c r="F52" s="93"/>
      <c r="H52" s="205"/>
      <c r="I52" s="206"/>
      <c r="J52" s="206"/>
      <c r="K52" s="206"/>
      <c r="L52" s="206"/>
      <c r="M52" s="206"/>
      <c r="N52" s="206"/>
      <c r="O52" s="206"/>
      <c r="P52" s="206"/>
      <c r="Q52" s="206"/>
      <c r="R52" s="206"/>
      <c r="S52" s="206"/>
      <c r="T52" s="206"/>
      <c r="U52" s="206"/>
      <c r="V52" s="206"/>
      <c r="W52" s="206"/>
      <c r="X52" s="206"/>
      <c r="Y52" s="206"/>
      <c r="Z52" s="206"/>
      <c r="AA52" s="206"/>
      <c r="AB52" s="206"/>
      <c r="AC52" s="206"/>
      <c r="AD52" s="206"/>
      <c r="AE52" s="206"/>
      <c r="AF52" s="206"/>
      <c r="AG52" s="120"/>
      <c r="AH52" s="206"/>
      <c r="AI52" s="206"/>
      <c r="AJ52" s="206"/>
      <c r="AK52" s="93"/>
      <c r="AL52" s="93"/>
      <c r="AM52" s="93"/>
    </row>
    <row r="53" spans="1:39" x14ac:dyDescent="0.2">
      <c r="A53" s="120"/>
      <c r="B53" s="120"/>
      <c r="C53" s="120"/>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93"/>
      <c r="AI53" s="93"/>
      <c r="AJ53" s="93"/>
      <c r="AK53" s="93"/>
      <c r="AL53" s="93"/>
      <c r="AM53" s="93"/>
    </row>
  </sheetData>
  <sheetProtection algorithmName="SHA-512" hashValue="tuw/TejxC0o3SGmALpF0OOtzcNFII6P7fGTcYen++2G4dpLC4XU5gUaChnN5XNBHitg3Pt1r+pFIgRnhn+kDrg==" saltValue="w9cQL8PG7+ORysmywenvYg==" spinCount="100000" sheet="1" formatCells="0" formatColumns="0" formatRows="0"/>
  <mergeCells count="24">
    <mergeCell ref="H51:K51"/>
    <mergeCell ref="L51:AE51"/>
    <mergeCell ref="H41:AE41"/>
    <mergeCell ref="C8:AE8"/>
    <mergeCell ref="H40:AD40"/>
    <mergeCell ref="G37:K38"/>
    <mergeCell ref="L37:P38"/>
    <mergeCell ref="Q37:U38"/>
    <mergeCell ref="V37:Z38"/>
    <mergeCell ref="AA37:AE38"/>
    <mergeCell ref="B12:C36"/>
    <mergeCell ref="F12:F16"/>
    <mergeCell ref="F17:F21"/>
    <mergeCell ref="F22:F26"/>
    <mergeCell ref="F27:F31"/>
    <mergeCell ref="F32:F36"/>
    <mergeCell ref="H10:AE10"/>
    <mergeCell ref="L48:AE48"/>
    <mergeCell ref="L49:AE49"/>
    <mergeCell ref="L50:AE50"/>
    <mergeCell ref="H45:AE45"/>
    <mergeCell ref="H49:K49"/>
    <mergeCell ref="H50:K50"/>
    <mergeCell ref="H48:K48"/>
  </mergeCells>
  <pageMargins left="0.75" right="0.75" top="1" bottom="1" header="0.5" footer="0.5"/>
  <pageSetup scale="75"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S30"/>
  <sheetViews>
    <sheetView showGridLines="0" showRowColHeaders="0" zoomScaleNormal="100" workbookViewId="0">
      <selection activeCell="P15" sqref="P15:P27"/>
    </sheetView>
  </sheetViews>
  <sheetFormatPr baseColWidth="10" defaultColWidth="0" defaultRowHeight="0" customHeight="1" zeroHeight="1" x14ac:dyDescent="0.2"/>
  <cols>
    <col min="1" max="1" width="1.28515625" style="208" customWidth="1"/>
    <col min="2" max="2" width="7" style="209" customWidth="1"/>
    <col min="3" max="3" width="4" style="209" customWidth="1"/>
    <col min="4" max="4" width="26.5703125" style="209" customWidth="1"/>
    <col min="5" max="16" width="7" style="209" customWidth="1"/>
    <col min="17" max="17" width="18.140625" style="209" customWidth="1"/>
    <col min="18" max="18" width="30.28515625" style="209" customWidth="1"/>
    <col min="19" max="19" width="4.7109375" style="209" customWidth="1"/>
    <col min="20" max="16384" width="10.28515625" style="209" hidden="1"/>
  </cols>
  <sheetData>
    <row r="1" spans="1:19" s="208" customFormat="1" ht="17.25" customHeight="1" x14ac:dyDescent="0.2"/>
    <row r="2" spans="1:19" ht="17.25" customHeight="1" x14ac:dyDescent="0.2"/>
    <row r="3" spans="1:19" ht="17.25" customHeight="1" x14ac:dyDescent="0.2">
      <c r="B3" s="210"/>
      <c r="C3" s="211"/>
      <c r="D3" s="212"/>
      <c r="E3" s="212"/>
      <c r="F3" s="212"/>
      <c r="G3" s="211"/>
      <c r="H3" s="212"/>
      <c r="I3" s="211"/>
      <c r="J3" s="211"/>
      <c r="K3" s="211"/>
      <c r="L3" s="211"/>
      <c r="M3" s="211"/>
      <c r="N3" s="211"/>
      <c r="O3" s="211"/>
      <c r="P3" s="211"/>
    </row>
    <row r="4" spans="1:19" ht="17.25" customHeight="1" x14ac:dyDescent="0.2">
      <c r="B4" s="210"/>
      <c r="C4" s="211"/>
      <c r="D4" s="212"/>
      <c r="E4" s="212"/>
      <c r="F4" s="212"/>
      <c r="G4" s="211"/>
      <c r="H4" s="212"/>
      <c r="I4" s="211"/>
      <c r="J4" s="211"/>
      <c r="K4" s="211"/>
      <c r="L4" s="211"/>
      <c r="M4" s="211"/>
      <c r="N4" s="211"/>
      <c r="O4" s="211"/>
      <c r="P4" s="211"/>
    </row>
    <row r="5" spans="1:19" ht="17.25" customHeight="1" x14ac:dyDescent="0.2">
      <c r="B5" s="210"/>
      <c r="C5" s="210"/>
      <c r="D5" s="210"/>
      <c r="E5" s="210"/>
      <c r="F5" s="210"/>
      <c r="G5" s="210"/>
      <c r="H5" s="210"/>
      <c r="I5" s="210"/>
      <c r="J5" s="210"/>
      <c r="K5" s="210"/>
      <c r="L5" s="210"/>
      <c r="M5" s="210"/>
      <c r="N5" s="210"/>
      <c r="O5" s="210"/>
      <c r="P5" s="210"/>
      <c r="Q5" s="210"/>
    </row>
    <row r="6" spans="1:19" s="87" customFormat="1" ht="17.25" customHeight="1" x14ac:dyDescent="0.25">
      <c r="A6" s="90"/>
      <c r="C6" s="230" t="s">
        <v>602</v>
      </c>
      <c r="D6" s="230"/>
      <c r="E6" s="230"/>
      <c r="F6" s="230"/>
      <c r="G6" s="230"/>
      <c r="H6" s="230"/>
      <c r="I6" s="230"/>
      <c r="J6" s="230"/>
      <c r="K6" s="230"/>
      <c r="L6" s="230"/>
      <c r="M6" s="230"/>
      <c r="N6" s="230"/>
      <c r="O6" s="230"/>
      <c r="P6" s="230"/>
      <c r="Q6" s="230"/>
      <c r="R6" s="230"/>
      <c r="S6" s="85"/>
    </row>
    <row r="7" spans="1:19" ht="17.25" customHeight="1" x14ac:dyDescent="0.2">
      <c r="B7" s="210"/>
      <c r="C7" s="210"/>
      <c r="D7" s="210"/>
      <c r="E7" s="210"/>
      <c r="F7" s="210"/>
      <c r="G7" s="210"/>
      <c r="H7" s="210"/>
      <c r="I7" s="210"/>
      <c r="J7" s="210"/>
      <c r="K7" s="210"/>
      <c r="L7" s="210"/>
      <c r="M7" s="210"/>
      <c r="N7" s="210"/>
      <c r="O7" s="210"/>
      <c r="P7" s="210"/>
      <c r="Q7" s="210"/>
    </row>
    <row r="8" spans="1:19" ht="17.25" customHeight="1" x14ac:dyDescent="0.2">
      <c r="B8" s="211"/>
      <c r="C8" s="211"/>
      <c r="D8" s="212"/>
      <c r="E8" s="212"/>
      <c r="F8" s="212"/>
      <c r="G8" s="211"/>
      <c r="H8" s="212"/>
      <c r="I8" s="211"/>
      <c r="J8" s="211"/>
      <c r="K8" s="211"/>
      <c r="L8" s="211"/>
      <c r="M8" s="211"/>
      <c r="N8" s="211"/>
      <c r="O8" s="211"/>
      <c r="P8" s="211"/>
    </row>
    <row r="9" spans="1:19" ht="17.25" customHeight="1" x14ac:dyDescent="0.2">
      <c r="C9" s="210"/>
      <c r="D9" s="289" t="s">
        <v>603</v>
      </c>
      <c r="E9" s="289"/>
      <c r="F9" s="289"/>
      <c r="G9" s="289"/>
      <c r="H9" s="289"/>
      <c r="I9" s="289"/>
      <c r="J9" s="289"/>
      <c r="K9" s="289"/>
      <c r="L9" s="289"/>
      <c r="M9" s="289"/>
      <c r="N9" s="289"/>
      <c r="O9" s="289"/>
      <c r="P9" s="289"/>
      <c r="Q9" s="289"/>
      <c r="R9" s="289"/>
    </row>
    <row r="10" spans="1:19" ht="17.25" customHeight="1" x14ac:dyDescent="0.2">
      <c r="B10" s="211"/>
      <c r="C10" s="211"/>
      <c r="D10" s="212"/>
      <c r="E10" s="212"/>
      <c r="F10" s="212"/>
      <c r="G10" s="211"/>
      <c r="H10" s="212"/>
      <c r="I10" s="211"/>
      <c r="J10" s="211"/>
      <c r="K10" s="211"/>
      <c r="L10" s="211"/>
      <c r="M10" s="211"/>
      <c r="N10" s="211"/>
      <c r="O10" s="211"/>
      <c r="P10" s="211"/>
    </row>
    <row r="11" spans="1:19" ht="17.25" customHeight="1" x14ac:dyDescent="0.2">
      <c r="B11" s="211"/>
      <c r="C11" s="211"/>
      <c r="D11" s="211"/>
      <c r="E11" s="211"/>
      <c r="F11" s="211"/>
      <c r="G11" s="211"/>
      <c r="H11" s="211"/>
      <c r="I11" s="211"/>
      <c r="J11" s="211"/>
      <c r="K11" s="211"/>
      <c r="L11" s="211"/>
      <c r="M11" s="211"/>
      <c r="N11" s="211"/>
      <c r="O11" s="211"/>
      <c r="P11" s="211"/>
    </row>
    <row r="12" spans="1:19" ht="17.25" customHeight="1" x14ac:dyDescent="0.2">
      <c r="B12" s="211"/>
      <c r="C12" s="211"/>
      <c r="D12" s="211"/>
      <c r="E12" s="211"/>
      <c r="F12" s="211"/>
      <c r="G12" s="211"/>
      <c r="H12" s="211"/>
      <c r="I12" s="211"/>
      <c r="J12" s="211"/>
      <c r="K12" s="211"/>
      <c r="L12" s="211"/>
      <c r="M12" s="211"/>
      <c r="N12" s="211"/>
      <c r="O12" s="211"/>
      <c r="P12" s="211"/>
    </row>
    <row r="13" spans="1:19" ht="17.25" customHeight="1" x14ac:dyDescent="0.2">
      <c r="B13" s="210"/>
      <c r="C13" s="213"/>
      <c r="D13" s="213"/>
      <c r="E13" s="214"/>
      <c r="F13" s="211"/>
      <c r="G13" s="211"/>
      <c r="H13" s="211"/>
      <c r="I13" s="211"/>
      <c r="J13" s="211"/>
      <c r="K13" s="211"/>
      <c r="L13" s="211"/>
      <c r="M13" s="211"/>
      <c r="N13" s="211"/>
      <c r="O13" s="211"/>
      <c r="P13" s="211"/>
    </row>
    <row r="14" spans="1:19" ht="17.25" customHeight="1" x14ac:dyDescent="0.2">
      <c r="B14" s="211"/>
      <c r="C14" s="213"/>
      <c r="D14" s="213"/>
      <c r="E14" s="214"/>
      <c r="G14" s="211"/>
      <c r="H14" s="211"/>
      <c r="I14" s="211"/>
      <c r="J14" s="211"/>
      <c r="K14" s="211"/>
      <c r="L14" s="211"/>
      <c r="M14" s="211"/>
      <c r="N14" s="211"/>
      <c r="O14" s="211"/>
      <c r="P14" s="215" t="s">
        <v>640</v>
      </c>
      <c r="Q14" s="215" t="s">
        <v>520</v>
      </c>
      <c r="R14" s="215" t="s">
        <v>639</v>
      </c>
    </row>
    <row r="15" spans="1:19" ht="17.25" customHeight="1" x14ac:dyDescent="0.2">
      <c r="B15" s="211"/>
      <c r="C15" s="211"/>
      <c r="D15" s="211"/>
      <c r="E15" s="211"/>
      <c r="F15" s="211"/>
      <c r="G15" s="211"/>
      <c r="H15" s="211"/>
      <c r="I15" s="210"/>
      <c r="J15" s="211"/>
      <c r="K15" s="211"/>
      <c r="L15" s="210"/>
      <c r="M15" s="211"/>
      <c r="N15" s="211"/>
      <c r="O15" s="211"/>
      <c r="P15" s="216">
        <f>Prioridad!D15</f>
        <v>0</v>
      </c>
      <c r="Q15" s="217" t="e">
        <f>Prioridad!H15</f>
        <v>#N/A</v>
      </c>
      <c r="R15" s="218" t="e">
        <f>IF(OR(Q15=$D$20,Q15=$D$21),"Incluir en el mapa de riesgos","priorizar")</f>
        <v>#N/A</v>
      </c>
    </row>
    <row r="16" spans="1:19" ht="17.25" customHeight="1" x14ac:dyDescent="0.2">
      <c r="B16" s="211"/>
      <c r="C16" s="211"/>
      <c r="D16" s="211"/>
      <c r="E16" s="211"/>
      <c r="F16" s="211"/>
      <c r="G16" s="211"/>
      <c r="H16" s="211"/>
      <c r="I16" s="210"/>
      <c r="J16" s="211"/>
      <c r="K16" s="211"/>
      <c r="L16" s="210"/>
      <c r="M16" s="211"/>
      <c r="N16" s="211"/>
      <c r="O16" s="211"/>
      <c r="P16" s="216">
        <f>Prioridad!D16</f>
        <v>0</v>
      </c>
      <c r="Q16" s="217" t="e">
        <f>Prioridad!H16</f>
        <v>#N/A</v>
      </c>
      <c r="R16" s="218" t="e">
        <f>IF(OR(Q16=$D$20,Q16=$D$21),"Incluir en el mapa de riesgos","priorizar")</f>
        <v>#N/A</v>
      </c>
    </row>
    <row r="17" spans="2:18" ht="17.25" customHeight="1" x14ac:dyDescent="0.2">
      <c r="B17" s="211"/>
      <c r="C17" s="289" t="s">
        <v>604</v>
      </c>
      <c r="D17" s="289"/>
      <c r="E17" s="289"/>
      <c r="F17" s="289"/>
      <c r="G17" s="211"/>
      <c r="H17" s="211"/>
      <c r="I17" s="211"/>
      <c r="J17" s="211"/>
      <c r="K17" s="211"/>
      <c r="L17" s="211"/>
      <c r="M17" s="211"/>
      <c r="N17" s="211"/>
      <c r="O17" s="211"/>
      <c r="P17" s="216">
        <f>Prioridad!D17</f>
        <v>0</v>
      </c>
      <c r="Q17" s="217" t="e">
        <f>Prioridad!H17</f>
        <v>#N/A</v>
      </c>
      <c r="R17" s="218" t="e">
        <f t="shared" ref="R17:R27" si="0">IF(OR(Q17=$D$20,Q17=$D$21),"Incluir en el mapa de riesgos","priorizar")</f>
        <v>#N/A</v>
      </c>
    </row>
    <row r="18" spans="2:18" ht="17.25" customHeight="1" x14ac:dyDescent="0.2">
      <c r="B18" s="211"/>
      <c r="C18" s="211"/>
      <c r="D18" s="211"/>
      <c r="E18" s="211"/>
      <c r="F18" s="211"/>
      <c r="G18" s="211"/>
      <c r="H18" s="211"/>
      <c r="I18" s="211"/>
      <c r="J18" s="211"/>
      <c r="K18" s="211"/>
      <c r="L18" s="211"/>
      <c r="M18" s="211"/>
      <c r="N18" s="211"/>
      <c r="O18" s="211"/>
      <c r="P18" s="216">
        <f>Prioridad!D18</f>
        <v>0</v>
      </c>
      <c r="Q18" s="217" t="e">
        <f>Prioridad!H18</f>
        <v>#N/A</v>
      </c>
      <c r="R18" s="218" t="e">
        <f t="shared" si="0"/>
        <v>#N/A</v>
      </c>
    </row>
    <row r="19" spans="2:18" ht="17.25" customHeight="1" x14ac:dyDescent="0.2">
      <c r="B19" s="211"/>
      <c r="C19" s="211"/>
      <c r="D19" s="211"/>
      <c r="E19" s="211"/>
      <c r="F19" s="211"/>
      <c r="G19" s="211"/>
      <c r="H19" s="211"/>
      <c r="I19" s="211"/>
      <c r="J19" s="211"/>
      <c r="K19" s="211"/>
      <c r="L19" s="211"/>
      <c r="M19" s="211"/>
      <c r="N19" s="211"/>
      <c r="O19" s="211"/>
      <c r="P19" s="216">
        <f>Prioridad!D19</f>
        <v>0</v>
      </c>
      <c r="Q19" s="217" t="e">
        <f>Prioridad!H19</f>
        <v>#N/A</v>
      </c>
      <c r="R19" s="218" t="e">
        <f t="shared" ref="R19" si="1">IF(OR(Q19=$D$20,Q19=$D$21),"Incluir en el mapa de riesgos","priorizar")</f>
        <v>#N/A</v>
      </c>
    </row>
    <row r="20" spans="2:18" ht="17.25" customHeight="1" x14ac:dyDescent="0.2">
      <c r="B20" s="211"/>
      <c r="D20" s="219" t="str">
        <f>+Prioridad!K17</f>
        <v>Riesgo Extremo</v>
      </c>
      <c r="E20" s="220">
        <f>COUNTIF(Prioridad!$H$15:$H$27,Prioridad!K17)</f>
        <v>0</v>
      </c>
      <c r="F20" s="220">
        <f>+COUNTIF('Determinación riesgos'!$J$42:$J$54,'Evaluación de Riesgos'!K17)</f>
        <v>0</v>
      </c>
      <c r="G20" s="211"/>
      <c r="H20" s="211"/>
      <c r="I20" s="211"/>
      <c r="J20" s="211"/>
      <c r="K20" s="211"/>
      <c r="L20" s="211"/>
      <c r="M20" s="211"/>
      <c r="N20" s="211"/>
      <c r="O20" s="211"/>
      <c r="P20" s="216">
        <f>Prioridad!D20</f>
        <v>0</v>
      </c>
      <c r="Q20" s="217" t="e">
        <f>Prioridad!H20</f>
        <v>#N/A</v>
      </c>
      <c r="R20" s="218" t="e">
        <f t="shared" si="0"/>
        <v>#N/A</v>
      </c>
    </row>
    <row r="21" spans="2:18" ht="17.25" customHeight="1" x14ac:dyDescent="0.2">
      <c r="B21" s="211"/>
      <c r="C21" s="211"/>
      <c r="D21" s="221" t="str">
        <f>+Prioridad!K18</f>
        <v>Riesgo Alto</v>
      </c>
      <c r="E21" s="220">
        <f>COUNTIF(Prioridad!$H$15:$H$27,Prioridad!K18)</f>
        <v>0</v>
      </c>
      <c r="F21" s="220">
        <f>+COUNTIF('Determinación riesgos'!$J$42:$J$54,'Evaluación de Riesgos'!K18)</f>
        <v>0</v>
      </c>
      <c r="G21" s="211"/>
      <c r="H21" s="211"/>
      <c r="I21" s="211"/>
      <c r="J21" s="211"/>
      <c r="K21" s="211"/>
      <c r="L21" s="211"/>
      <c r="M21" s="211"/>
      <c r="N21" s="211"/>
      <c r="O21" s="211"/>
      <c r="P21" s="216">
        <f>Prioridad!D21</f>
        <v>0</v>
      </c>
      <c r="Q21" s="217" t="e">
        <f>Prioridad!H21</f>
        <v>#N/A</v>
      </c>
      <c r="R21" s="218" t="e">
        <f t="shared" si="0"/>
        <v>#N/A</v>
      </c>
    </row>
    <row r="22" spans="2:18" ht="17.25" customHeight="1" x14ac:dyDescent="0.2">
      <c r="B22" s="211"/>
      <c r="C22" s="211"/>
      <c r="D22" s="222" t="str">
        <f>+Prioridad!K19</f>
        <v>Riesgo Moderado</v>
      </c>
      <c r="E22" s="220">
        <f>COUNTIF(Prioridad!$H$15:$H$27,Prioridad!K19)</f>
        <v>0</v>
      </c>
      <c r="F22" s="220">
        <f>+COUNTIF('Determinación riesgos'!$J$42:$J$54,'Evaluación de Riesgos'!K20)</f>
        <v>0</v>
      </c>
      <c r="G22" s="211"/>
      <c r="H22" s="211"/>
      <c r="I22" s="211"/>
      <c r="J22" s="211"/>
      <c r="K22" s="211"/>
      <c r="L22" s="211"/>
      <c r="M22" s="211"/>
      <c r="N22" s="211"/>
      <c r="O22" s="211"/>
      <c r="P22" s="216">
        <f>Prioridad!D22</f>
        <v>0</v>
      </c>
      <c r="Q22" s="217" t="e">
        <f>Prioridad!H22</f>
        <v>#N/A</v>
      </c>
      <c r="R22" s="218" t="e">
        <f t="shared" si="0"/>
        <v>#N/A</v>
      </c>
    </row>
    <row r="23" spans="2:18" ht="17.25" customHeight="1" x14ac:dyDescent="0.2">
      <c r="B23" s="211"/>
      <c r="C23" s="211"/>
      <c r="D23" s="223" t="str">
        <f>+Prioridad!K20</f>
        <v>Riesgo Bajo</v>
      </c>
      <c r="E23" s="224">
        <f>COUNTIF(Prioridad!$H$15:$H$27,Prioridad!K20)</f>
        <v>0</v>
      </c>
      <c r="F23" s="220">
        <f>+COUNTIF('Determinación riesgos'!$J$42:$J$54,'Evaluación de Riesgos'!K21)</f>
        <v>0</v>
      </c>
      <c r="G23" s="211"/>
      <c r="H23" s="211"/>
      <c r="I23" s="211"/>
      <c r="J23" s="211"/>
      <c r="K23" s="211"/>
      <c r="L23" s="211"/>
      <c r="M23" s="211"/>
      <c r="N23" s="211"/>
      <c r="O23" s="211"/>
      <c r="P23" s="216">
        <f>Prioridad!D23</f>
        <v>0</v>
      </c>
      <c r="Q23" s="217" t="e">
        <f>Prioridad!H23</f>
        <v>#N/A</v>
      </c>
      <c r="R23" s="218" t="e">
        <f t="shared" si="0"/>
        <v>#N/A</v>
      </c>
    </row>
    <row r="24" spans="2:18" ht="17.25" customHeight="1" x14ac:dyDescent="0.2">
      <c r="B24" s="211"/>
      <c r="C24" s="211"/>
      <c r="D24" s="287" t="s">
        <v>605</v>
      </c>
      <c r="E24" s="288">
        <f>SUM(E20:E23)</f>
        <v>0</v>
      </c>
      <c r="F24" s="288">
        <f>SUM(F20:F23)</f>
        <v>0</v>
      </c>
      <c r="G24" s="211"/>
      <c r="H24" s="211"/>
      <c r="I24" s="211"/>
      <c r="J24" s="211"/>
      <c r="K24" s="211"/>
      <c r="L24" s="211"/>
      <c r="M24" s="211"/>
      <c r="N24" s="211"/>
      <c r="O24" s="211"/>
      <c r="P24" s="216">
        <f>Prioridad!D24</f>
        <v>0</v>
      </c>
      <c r="Q24" s="217" t="e">
        <f>Prioridad!H24</f>
        <v>#N/A</v>
      </c>
      <c r="R24" s="218" t="e">
        <f t="shared" ref="R24" si="2">IF(OR(Q24=$D$20,Q24=$D$21),"Incluir en el mapa de riesgos","priorizar")</f>
        <v>#N/A</v>
      </c>
    </row>
    <row r="25" spans="2:18" ht="17.25" customHeight="1" x14ac:dyDescent="0.2">
      <c r="B25" s="211"/>
      <c r="C25" s="211"/>
      <c r="D25" s="287"/>
      <c r="E25" s="288"/>
      <c r="F25" s="288"/>
      <c r="G25" s="211"/>
      <c r="H25" s="211"/>
      <c r="I25" s="211"/>
      <c r="J25" s="211"/>
      <c r="K25" s="211"/>
      <c r="L25" s="211"/>
      <c r="M25" s="211"/>
      <c r="N25" s="211"/>
      <c r="O25" s="211"/>
      <c r="P25" s="216">
        <f>Prioridad!D25</f>
        <v>0</v>
      </c>
      <c r="Q25" s="217" t="e">
        <f>Prioridad!H25</f>
        <v>#N/A</v>
      </c>
      <c r="R25" s="218" t="e">
        <f t="shared" ref="R25" si="3">IF(OR(Q25=$D$20,Q25=$D$21),"Incluir en el mapa de riesgos","priorizar")</f>
        <v>#N/A</v>
      </c>
    </row>
    <row r="26" spans="2:18" ht="17.25" customHeight="1" x14ac:dyDescent="0.2">
      <c r="B26" s="211"/>
      <c r="C26" s="211"/>
      <c r="F26" s="211"/>
      <c r="G26" s="211"/>
      <c r="H26" s="211"/>
      <c r="I26" s="211"/>
      <c r="J26" s="211"/>
      <c r="K26" s="211"/>
      <c r="L26" s="211"/>
      <c r="M26" s="211"/>
      <c r="N26" s="211"/>
      <c r="O26" s="211"/>
      <c r="P26" s="216">
        <f>Prioridad!D26</f>
        <v>0</v>
      </c>
      <c r="Q26" s="217" t="e">
        <f>Prioridad!H26</f>
        <v>#N/A</v>
      </c>
      <c r="R26" s="218" t="e">
        <f t="shared" si="0"/>
        <v>#N/A</v>
      </c>
    </row>
    <row r="27" spans="2:18" ht="17.25" customHeight="1" x14ac:dyDescent="0.2">
      <c r="B27" s="211"/>
      <c r="C27" s="211"/>
      <c r="F27" s="211"/>
      <c r="G27" s="211"/>
      <c r="H27" s="211"/>
      <c r="I27" s="211"/>
      <c r="J27" s="211"/>
      <c r="K27" s="211"/>
      <c r="L27" s="211"/>
      <c r="M27" s="211"/>
      <c r="N27" s="211"/>
      <c r="O27" s="211"/>
      <c r="P27" s="217">
        <f>Prioridad!D27</f>
        <v>0</v>
      </c>
      <c r="Q27" s="217" t="e">
        <f>Prioridad!H27</f>
        <v>#N/A</v>
      </c>
      <c r="R27" s="218" t="e">
        <f t="shared" si="0"/>
        <v>#N/A</v>
      </c>
    </row>
    <row r="28" spans="2:18" ht="17.25" customHeight="1" x14ac:dyDescent="0.2">
      <c r="B28" s="211"/>
      <c r="C28" s="211"/>
      <c r="D28" s="211"/>
      <c r="E28" s="211"/>
      <c r="F28" s="211"/>
      <c r="G28" s="211"/>
      <c r="H28" s="211"/>
      <c r="I28" s="211"/>
      <c r="J28" s="211"/>
      <c r="K28" s="211"/>
      <c r="L28" s="211"/>
      <c r="M28" s="211"/>
      <c r="N28" s="211"/>
      <c r="O28" s="211"/>
      <c r="P28" s="211"/>
    </row>
    <row r="29" spans="2:18" ht="17.25" customHeight="1" x14ac:dyDescent="0.2">
      <c r="B29" s="211"/>
      <c r="C29" s="211"/>
      <c r="D29" s="211"/>
      <c r="E29" s="211"/>
      <c r="F29" s="211"/>
      <c r="G29" s="211"/>
      <c r="H29" s="211"/>
      <c r="I29" s="211"/>
      <c r="J29" s="211"/>
      <c r="K29" s="211"/>
      <c r="L29" s="211"/>
      <c r="M29" s="211"/>
      <c r="N29" s="211"/>
      <c r="O29" s="211"/>
      <c r="P29" s="211"/>
    </row>
    <row r="30" spans="2:18" ht="0" hidden="1" customHeight="1" x14ac:dyDescent="0.2">
      <c r="P30" s="211"/>
    </row>
  </sheetData>
  <sheetProtection algorithmName="SHA-512" hashValue="100vev+E1H/1r476hlTr6FS9D3U91g+UEFcdDDGAucmuKu1UBDu8kuoTkX9uRnEEb+bJfPoaVF4aGK1C6zVCwg==" saltValue="1/DDoMEtx65XqUJbEafpAA==" spinCount="100000" sheet="1" formatCells="0" formatColumns="0" formatRows="0"/>
  <mergeCells count="6">
    <mergeCell ref="D24:D25"/>
    <mergeCell ref="E24:E25"/>
    <mergeCell ref="D9:R9"/>
    <mergeCell ref="C17:F17"/>
    <mergeCell ref="C6:R6"/>
    <mergeCell ref="F24:F25"/>
  </mergeCells>
  <conditionalFormatting sqref="Q15:Q27">
    <cfRule type="cellIs" dxfId="26" priority="151" operator="equal">
      <formula>$D$20</formula>
    </cfRule>
    <cfRule type="cellIs" dxfId="25" priority="152" stopIfTrue="1" operator="equal">
      <formula>$D$21</formula>
    </cfRule>
    <cfRule type="cellIs" dxfId="24" priority="153" operator="equal">
      <formula>$D$22</formula>
    </cfRule>
    <cfRule type="cellIs" dxfId="23" priority="154" stopIfTrue="1" operator="equal">
      <formula>$D$23</formula>
    </cfRule>
  </conditionalFormatting>
  <conditionalFormatting sqref="Q14:R14">
    <cfRule type="cellIs" dxfId="22" priority="9" operator="equal">
      <formula>6</formula>
    </cfRule>
    <cfRule type="cellIs" dxfId="21" priority="10" operator="equal">
      <formula>5</formula>
    </cfRule>
    <cfRule type="cellIs" dxfId="20" priority="11" operator="equal">
      <formula>2</formula>
    </cfRule>
    <cfRule type="cellIs" dxfId="19" priority="12" operator="equal">
      <formula>3</formula>
    </cfRule>
    <cfRule type="cellIs" dxfId="18" priority="13" operator="equal">
      <formula>4</formula>
    </cfRule>
  </conditionalFormatting>
  <printOptions horizontalCentered="1"/>
  <pageMargins left="0.59055118110236227" right="0" top="0.59055118110236227" bottom="0.39370078740157483" header="0.51181102362204722" footer="0.51181102362204722"/>
  <pageSetup scale="8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58"/>
  <sheetViews>
    <sheetView topLeftCell="C4" workbookViewId="0">
      <selection activeCell="F15" sqref="F15:J15"/>
    </sheetView>
  </sheetViews>
  <sheetFormatPr baseColWidth="10" defaultColWidth="11.42578125" defaultRowHeight="34.5" customHeight="1" x14ac:dyDescent="0.25"/>
  <cols>
    <col min="1" max="1" width="5.5703125" style="16" bestFit="1" customWidth="1"/>
    <col min="2" max="2" width="89" customWidth="1"/>
    <col min="3" max="3" width="17.5703125" customWidth="1"/>
    <col min="6" max="6" width="20.140625" style="3" customWidth="1"/>
    <col min="7" max="7" width="17.28515625" style="3" bestFit="1" customWidth="1"/>
    <col min="8" max="8" width="23" style="3" bestFit="1" customWidth="1"/>
    <col min="9" max="9" width="15.85546875" style="3" customWidth="1"/>
    <col min="11" max="15" width="13.7109375" customWidth="1"/>
  </cols>
  <sheetData>
    <row r="1" spans="1:15" s="9" customFormat="1" ht="34.5" customHeight="1" thickBot="1" x14ac:dyDescent="0.3">
      <c r="A1" s="65" t="s">
        <v>0</v>
      </c>
      <c r="B1" s="66" t="s">
        <v>1</v>
      </c>
      <c r="C1" s="66" t="s">
        <v>2</v>
      </c>
      <c r="F1" s="3" t="s">
        <v>3</v>
      </c>
      <c r="G1" s="37" t="s">
        <v>4</v>
      </c>
      <c r="H1" s="3" t="s">
        <v>5</v>
      </c>
      <c r="I1" s="37" t="s">
        <v>6</v>
      </c>
      <c r="K1" s="3" t="s">
        <v>7</v>
      </c>
      <c r="L1" s="3" t="s">
        <v>8</v>
      </c>
      <c r="M1" s="3" t="s">
        <v>9</v>
      </c>
      <c r="N1" s="3" t="s">
        <v>10</v>
      </c>
      <c r="O1" s="3" t="s">
        <v>11</v>
      </c>
    </row>
    <row r="2" spans="1:15" ht="25.5" customHeight="1" thickBot="1" x14ac:dyDescent="0.35">
      <c r="A2" s="21">
        <v>405</v>
      </c>
      <c r="B2" s="15" t="s">
        <v>12</v>
      </c>
      <c r="C2" s="15" t="s">
        <v>13</v>
      </c>
      <c r="F2" s="27" t="s">
        <v>14</v>
      </c>
      <c r="G2" s="32">
        <v>0.2</v>
      </c>
      <c r="H2" s="27" t="s">
        <v>15</v>
      </c>
      <c r="I2" s="32">
        <v>0.2</v>
      </c>
      <c r="K2" s="16" t="s">
        <v>16</v>
      </c>
      <c r="L2" s="16" t="s">
        <v>17</v>
      </c>
      <c r="M2" s="16" t="s">
        <v>18</v>
      </c>
      <c r="N2" s="16" t="s">
        <v>19</v>
      </c>
      <c r="O2" s="16" t="s">
        <v>20</v>
      </c>
    </row>
    <row r="3" spans="1:15" ht="25.5" customHeight="1" thickBot="1" x14ac:dyDescent="0.35">
      <c r="A3" s="21">
        <v>1783</v>
      </c>
      <c r="B3" s="15" t="s">
        <v>21</v>
      </c>
      <c r="C3" s="15" t="s">
        <v>22</v>
      </c>
      <c r="F3" s="25" t="s">
        <v>23</v>
      </c>
      <c r="G3" s="33">
        <v>0.4</v>
      </c>
      <c r="H3" s="25" t="s">
        <v>24</v>
      </c>
      <c r="I3" s="33">
        <v>0.4</v>
      </c>
      <c r="K3" s="16" t="s">
        <v>25</v>
      </c>
      <c r="L3" s="16" t="s">
        <v>26</v>
      </c>
      <c r="M3" s="16" t="s">
        <v>27</v>
      </c>
      <c r="N3" s="16" t="s">
        <v>28</v>
      </c>
      <c r="O3" s="16"/>
    </row>
    <row r="4" spans="1:15" ht="25.5" customHeight="1" thickBot="1" x14ac:dyDescent="0.35">
      <c r="A4" s="21">
        <v>1700</v>
      </c>
      <c r="B4" s="15" t="s">
        <v>29</v>
      </c>
      <c r="C4" s="15" t="s">
        <v>30</v>
      </c>
      <c r="F4" s="26" t="s">
        <v>31</v>
      </c>
      <c r="G4" s="34">
        <v>0.6</v>
      </c>
      <c r="H4" s="26" t="s">
        <v>32</v>
      </c>
      <c r="I4" s="34">
        <v>0.6</v>
      </c>
      <c r="L4" s="16" t="s">
        <v>33</v>
      </c>
      <c r="M4" s="16" t="s">
        <v>34</v>
      </c>
      <c r="N4" s="16"/>
      <c r="O4" s="16"/>
    </row>
    <row r="5" spans="1:15" ht="25.5" customHeight="1" thickBot="1" x14ac:dyDescent="0.35">
      <c r="A5" s="21">
        <v>1772</v>
      </c>
      <c r="B5" s="15" t="s">
        <v>35</v>
      </c>
      <c r="C5" s="15" t="s">
        <v>36</v>
      </c>
      <c r="F5" s="23" t="s">
        <v>37</v>
      </c>
      <c r="G5" s="35">
        <v>0.8</v>
      </c>
      <c r="H5" s="23" t="s">
        <v>38</v>
      </c>
      <c r="I5" s="35">
        <v>0.8</v>
      </c>
      <c r="L5" s="16"/>
      <c r="M5" s="16" t="s">
        <v>39</v>
      </c>
      <c r="N5" s="16"/>
      <c r="O5" s="16"/>
    </row>
    <row r="6" spans="1:15" ht="25.5" customHeight="1" thickBot="1" x14ac:dyDescent="0.35">
      <c r="A6" s="21">
        <v>113</v>
      </c>
      <c r="B6" s="15" t="s">
        <v>40</v>
      </c>
      <c r="C6" s="15" t="s">
        <v>41</v>
      </c>
      <c r="F6" s="24" t="s">
        <v>42</v>
      </c>
      <c r="G6" s="36">
        <v>1</v>
      </c>
      <c r="H6" s="24" t="s">
        <v>43</v>
      </c>
      <c r="I6" s="36">
        <v>1</v>
      </c>
      <c r="L6" s="16"/>
      <c r="M6" s="16" t="s">
        <v>44</v>
      </c>
      <c r="N6" s="16"/>
      <c r="O6" s="16"/>
    </row>
    <row r="7" spans="1:15" ht="25.5" customHeight="1" x14ac:dyDescent="0.3">
      <c r="A7" s="21">
        <v>391</v>
      </c>
      <c r="B7" s="15" t="s">
        <v>45</v>
      </c>
      <c r="C7" s="15" t="s">
        <v>46</v>
      </c>
      <c r="L7" s="16"/>
      <c r="M7" s="16"/>
      <c r="N7" s="16"/>
      <c r="O7" s="16"/>
    </row>
    <row r="8" spans="1:15" ht="25.5" customHeight="1" x14ac:dyDescent="0.3">
      <c r="A8" s="21">
        <v>504</v>
      </c>
      <c r="B8" s="15" t="s">
        <v>47</v>
      </c>
      <c r="C8" s="15" t="s">
        <v>48</v>
      </c>
      <c r="L8" s="16"/>
      <c r="N8" s="16"/>
      <c r="O8" s="16"/>
    </row>
    <row r="9" spans="1:15" ht="25.5" customHeight="1" thickBot="1" x14ac:dyDescent="0.35">
      <c r="A9" s="21">
        <v>179</v>
      </c>
      <c r="B9" s="15" t="s">
        <v>49</v>
      </c>
      <c r="C9" s="15" t="s">
        <v>50</v>
      </c>
      <c r="L9" s="16"/>
      <c r="N9" s="16"/>
      <c r="O9" s="16"/>
    </row>
    <row r="10" spans="1:15" ht="25.5" customHeight="1" x14ac:dyDescent="0.3">
      <c r="A10" s="21">
        <v>245</v>
      </c>
      <c r="B10" s="15" t="s">
        <v>51</v>
      </c>
      <c r="C10" s="15" t="s">
        <v>52</v>
      </c>
      <c r="D10" s="292" t="s">
        <v>608</v>
      </c>
      <c r="E10" s="46" t="s">
        <v>42</v>
      </c>
      <c r="F10" s="47" t="str">
        <f t="shared" ref="F10:F14" si="0">_xlfn.CONCAT(E10,$H$7)</f>
        <v>Muy Alta</v>
      </c>
      <c r="G10" s="47" t="str">
        <f t="shared" ref="G10:G14" si="1">_xlfn.CONCAT(E10,$I$7)</f>
        <v>Muy Alta</v>
      </c>
      <c r="H10" s="47" t="str">
        <f t="shared" ref="H10:H14" si="2">_xlfn.CONCAT(E10,$J$7)</f>
        <v>Muy Alta</v>
      </c>
      <c r="I10" s="47" t="str">
        <f t="shared" ref="I10:I14" si="3">_xlfn.CONCAT(E10,$K$7)</f>
        <v>Muy Alta</v>
      </c>
      <c r="J10" s="48" t="str">
        <f t="shared" ref="J10:J14" si="4">_xlfn.CONCAT(E10,$L$7)</f>
        <v>Muy Alta</v>
      </c>
    </row>
    <row r="11" spans="1:15" ht="25.5" customHeight="1" x14ac:dyDescent="0.3">
      <c r="A11" s="21">
        <v>422</v>
      </c>
      <c r="B11" s="15" t="s">
        <v>53</v>
      </c>
      <c r="C11" s="15" t="s">
        <v>54</v>
      </c>
      <c r="D11" s="293"/>
      <c r="E11" s="44" t="s">
        <v>37</v>
      </c>
      <c r="F11" s="42" t="str">
        <f t="shared" si="0"/>
        <v>Alta</v>
      </c>
      <c r="G11" s="42" t="str">
        <f t="shared" si="1"/>
        <v>Alta</v>
      </c>
      <c r="H11" s="43" t="str">
        <f t="shared" si="2"/>
        <v>Alta</v>
      </c>
      <c r="I11" s="43" t="str">
        <f t="shared" si="3"/>
        <v>Alta</v>
      </c>
      <c r="J11" s="49" t="str">
        <f t="shared" si="4"/>
        <v>Alta</v>
      </c>
    </row>
    <row r="12" spans="1:15" ht="25.5" customHeight="1" x14ac:dyDescent="0.3">
      <c r="A12" s="21">
        <v>1770</v>
      </c>
      <c r="B12" s="15" t="s">
        <v>55</v>
      </c>
      <c r="C12" s="15" t="s">
        <v>56</v>
      </c>
      <c r="D12" s="293"/>
      <c r="E12" s="44" t="s">
        <v>31</v>
      </c>
      <c r="F12" s="42" t="str">
        <f t="shared" si="0"/>
        <v>Media</v>
      </c>
      <c r="G12" s="42" t="str">
        <f t="shared" si="1"/>
        <v>Media</v>
      </c>
      <c r="H12" s="42" t="str">
        <f t="shared" si="2"/>
        <v>Media</v>
      </c>
      <c r="I12" s="43" t="str">
        <f t="shared" si="3"/>
        <v>Media</v>
      </c>
      <c r="J12" s="49" t="str">
        <f t="shared" si="4"/>
        <v>Media</v>
      </c>
    </row>
    <row r="13" spans="1:15" ht="25.5" customHeight="1" x14ac:dyDescent="0.3">
      <c r="A13" s="21">
        <v>1699</v>
      </c>
      <c r="B13" s="15" t="s">
        <v>57</v>
      </c>
      <c r="C13" s="15" t="s">
        <v>58</v>
      </c>
      <c r="D13" s="293"/>
      <c r="E13" s="44" t="s">
        <v>23</v>
      </c>
      <c r="F13" s="41" t="str">
        <f t="shared" si="0"/>
        <v>Baja</v>
      </c>
      <c r="G13" s="42" t="str">
        <f t="shared" si="1"/>
        <v>Baja</v>
      </c>
      <c r="H13" s="42" t="str">
        <f t="shared" si="2"/>
        <v>Baja</v>
      </c>
      <c r="I13" s="43" t="str">
        <f t="shared" si="3"/>
        <v>Baja</v>
      </c>
      <c r="J13" s="49" t="str">
        <f t="shared" si="4"/>
        <v>Baja</v>
      </c>
    </row>
    <row r="14" spans="1:15" ht="25.5" customHeight="1" x14ac:dyDescent="0.3">
      <c r="A14" s="21">
        <v>390</v>
      </c>
      <c r="B14" s="15" t="s">
        <v>59</v>
      </c>
      <c r="C14" s="15" t="s">
        <v>60</v>
      </c>
      <c r="D14" s="293"/>
      <c r="E14" s="44" t="s">
        <v>14</v>
      </c>
      <c r="F14" s="41" t="str">
        <f t="shared" si="0"/>
        <v>Muy Baja</v>
      </c>
      <c r="G14" s="41" t="str">
        <f t="shared" si="1"/>
        <v>Muy Baja</v>
      </c>
      <c r="H14" s="42" t="str">
        <f t="shared" si="2"/>
        <v>Muy Baja</v>
      </c>
      <c r="I14" s="43" t="str">
        <f t="shared" si="3"/>
        <v>Muy Baja</v>
      </c>
      <c r="J14" s="49" t="str">
        <f t="shared" si="4"/>
        <v>Muy Baja</v>
      </c>
    </row>
    <row r="15" spans="1:15" ht="25.5" customHeight="1" x14ac:dyDescent="0.3">
      <c r="A15" s="21">
        <v>418</v>
      </c>
      <c r="B15" s="15" t="s">
        <v>61</v>
      </c>
      <c r="C15" s="15" t="s">
        <v>62</v>
      </c>
      <c r="D15" s="50"/>
      <c r="E15" s="45"/>
      <c r="F15" s="44" t="s">
        <v>15</v>
      </c>
      <c r="G15" s="44" t="s">
        <v>24</v>
      </c>
      <c r="H15" s="44" t="s">
        <v>32</v>
      </c>
      <c r="I15" s="44" t="s">
        <v>38</v>
      </c>
      <c r="J15" s="51" t="s">
        <v>43</v>
      </c>
    </row>
    <row r="16" spans="1:15" ht="25.5" customHeight="1" thickBot="1" x14ac:dyDescent="0.35">
      <c r="A16" s="21">
        <v>421</v>
      </c>
      <c r="B16" s="15" t="s">
        <v>63</v>
      </c>
      <c r="C16" s="15" t="s">
        <v>64</v>
      </c>
      <c r="D16" s="52"/>
      <c r="E16" s="53"/>
      <c r="F16" s="290" t="s">
        <v>608</v>
      </c>
      <c r="G16" s="290"/>
      <c r="H16" s="290"/>
      <c r="I16" s="290"/>
      <c r="J16" s="291"/>
    </row>
    <row r="17" spans="1:8" ht="25.5" customHeight="1" x14ac:dyDescent="0.3">
      <c r="A17" s="21">
        <v>420</v>
      </c>
      <c r="B17" s="15" t="s">
        <v>65</v>
      </c>
      <c r="C17" s="15" t="s">
        <v>66</v>
      </c>
      <c r="F17" s="56" t="s">
        <v>635</v>
      </c>
      <c r="G17" s="57" t="s">
        <v>634</v>
      </c>
      <c r="H17" s="54"/>
    </row>
    <row r="18" spans="1:8" ht="25.5" customHeight="1" x14ac:dyDescent="0.3">
      <c r="A18" s="21">
        <v>108</v>
      </c>
      <c r="B18" s="15" t="s">
        <v>67</v>
      </c>
      <c r="C18" s="15" t="s">
        <v>68</v>
      </c>
      <c r="F18" s="58" t="s">
        <v>609</v>
      </c>
      <c r="G18" s="59" t="s">
        <v>524</v>
      </c>
      <c r="H18" s="55"/>
    </row>
    <row r="19" spans="1:8" ht="25.5" customHeight="1" x14ac:dyDescent="0.3">
      <c r="A19" s="21">
        <v>162</v>
      </c>
      <c r="B19" s="15" t="s">
        <v>69</v>
      </c>
      <c r="C19" s="15" t="s">
        <v>46</v>
      </c>
      <c r="F19" s="58" t="s">
        <v>610</v>
      </c>
      <c r="G19" s="59" t="s">
        <v>524</v>
      </c>
      <c r="H19" s="55"/>
    </row>
    <row r="20" spans="1:8" ht="25.5" customHeight="1" x14ac:dyDescent="0.3">
      <c r="A20" s="21">
        <v>197</v>
      </c>
      <c r="B20" s="15" t="s">
        <v>70</v>
      </c>
      <c r="C20" s="15" t="s">
        <v>71</v>
      </c>
      <c r="F20" s="60" t="s">
        <v>611</v>
      </c>
      <c r="G20" s="59" t="s">
        <v>523</v>
      </c>
      <c r="H20" s="55"/>
    </row>
    <row r="21" spans="1:8" ht="25.5" customHeight="1" x14ac:dyDescent="0.3">
      <c r="A21" s="21">
        <v>384</v>
      </c>
      <c r="B21" s="15" t="s">
        <v>72</v>
      </c>
      <c r="C21" s="15" t="s">
        <v>73</v>
      </c>
      <c r="F21" s="61" t="s">
        <v>612</v>
      </c>
      <c r="G21" s="59" t="s">
        <v>522</v>
      </c>
      <c r="H21" s="55"/>
    </row>
    <row r="22" spans="1:8" ht="25.5" customHeight="1" x14ac:dyDescent="0.3">
      <c r="A22" s="21">
        <v>387</v>
      </c>
      <c r="B22" s="15" t="s">
        <v>74</v>
      </c>
      <c r="C22" s="15" t="s">
        <v>75</v>
      </c>
      <c r="F22" s="62" t="s">
        <v>613</v>
      </c>
      <c r="G22" s="59" t="s">
        <v>521</v>
      </c>
      <c r="H22" s="55"/>
    </row>
    <row r="23" spans="1:8" ht="25.5" customHeight="1" x14ac:dyDescent="0.3">
      <c r="A23" s="21">
        <v>55</v>
      </c>
      <c r="B23" s="15" t="s">
        <v>76</v>
      </c>
      <c r="C23" s="15" t="s">
        <v>77</v>
      </c>
      <c r="F23" s="58" t="s">
        <v>614</v>
      </c>
      <c r="G23" s="59" t="s">
        <v>524</v>
      </c>
      <c r="H23" s="55"/>
    </row>
    <row r="24" spans="1:8" ht="25.5" customHeight="1" x14ac:dyDescent="0.3">
      <c r="A24" s="21">
        <v>163</v>
      </c>
      <c r="B24" s="15" t="s">
        <v>78</v>
      </c>
      <c r="C24" s="15" t="s">
        <v>79</v>
      </c>
      <c r="F24" s="60" t="s">
        <v>615</v>
      </c>
      <c r="G24" s="59" t="s">
        <v>523</v>
      </c>
      <c r="H24" s="55"/>
    </row>
    <row r="25" spans="1:8" ht="25.5" customHeight="1" x14ac:dyDescent="0.3">
      <c r="A25" s="21">
        <v>435</v>
      </c>
      <c r="B25" s="15" t="s">
        <v>80</v>
      </c>
      <c r="C25" s="15" t="s">
        <v>81</v>
      </c>
      <c r="F25" s="60" t="s">
        <v>616</v>
      </c>
      <c r="G25" s="59" t="s">
        <v>523</v>
      </c>
      <c r="H25" s="55"/>
    </row>
    <row r="26" spans="1:8" ht="25.5" customHeight="1" x14ac:dyDescent="0.3">
      <c r="A26" s="21">
        <v>554</v>
      </c>
      <c r="B26" s="15" t="s">
        <v>82</v>
      </c>
      <c r="C26" s="15" t="s">
        <v>83</v>
      </c>
      <c r="F26" s="61" t="s">
        <v>617</v>
      </c>
      <c r="G26" s="59" t="s">
        <v>522</v>
      </c>
      <c r="H26" s="55"/>
    </row>
    <row r="27" spans="1:8" ht="25.5" customHeight="1" x14ac:dyDescent="0.3">
      <c r="A27" s="21">
        <v>114</v>
      </c>
      <c r="B27" s="15" t="s">
        <v>84</v>
      </c>
      <c r="C27" s="15" t="s">
        <v>85</v>
      </c>
      <c r="F27" s="62" t="s">
        <v>618</v>
      </c>
      <c r="G27" s="59" t="s">
        <v>521</v>
      </c>
      <c r="H27" s="55"/>
    </row>
    <row r="28" spans="1:8" ht="25.5" customHeight="1" x14ac:dyDescent="0.3">
      <c r="A28" s="21">
        <v>115</v>
      </c>
      <c r="B28" s="15" t="s">
        <v>86</v>
      </c>
      <c r="C28" s="15" t="s">
        <v>87</v>
      </c>
      <c r="F28" s="60" t="s">
        <v>619</v>
      </c>
      <c r="G28" s="59" t="s">
        <v>523</v>
      </c>
      <c r="H28" s="55"/>
    </row>
    <row r="29" spans="1:8" ht="25.5" customHeight="1" x14ac:dyDescent="0.3">
      <c r="A29" s="21">
        <v>116</v>
      </c>
      <c r="B29" s="15" t="s">
        <v>88</v>
      </c>
      <c r="C29" s="15" t="s">
        <v>89</v>
      </c>
      <c r="F29" s="60" t="s">
        <v>620</v>
      </c>
      <c r="G29" s="59" t="s">
        <v>523</v>
      </c>
      <c r="H29" s="55"/>
    </row>
    <row r="30" spans="1:8" ht="25.5" customHeight="1" x14ac:dyDescent="0.3">
      <c r="A30" s="21">
        <v>235</v>
      </c>
      <c r="B30" s="15" t="s">
        <v>90</v>
      </c>
      <c r="C30" s="15" t="s">
        <v>46</v>
      </c>
      <c r="F30" s="60" t="s">
        <v>621</v>
      </c>
      <c r="G30" s="59" t="s">
        <v>523</v>
      </c>
      <c r="H30" s="55"/>
    </row>
    <row r="31" spans="1:8" ht="25.5" customHeight="1" x14ac:dyDescent="0.3">
      <c r="A31" s="21">
        <v>453</v>
      </c>
      <c r="B31" s="15" t="s">
        <v>91</v>
      </c>
      <c r="C31" s="15" t="s">
        <v>92</v>
      </c>
      <c r="F31" s="61" t="s">
        <v>622</v>
      </c>
      <c r="G31" s="59" t="s">
        <v>522</v>
      </c>
      <c r="H31" s="55"/>
    </row>
    <row r="32" spans="1:8" ht="25.5" customHeight="1" x14ac:dyDescent="0.3">
      <c r="A32" s="21">
        <v>326</v>
      </c>
      <c r="B32" s="15" t="s">
        <v>93</v>
      </c>
      <c r="C32" s="15" t="s">
        <v>94</v>
      </c>
      <c r="F32" s="62" t="s">
        <v>623</v>
      </c>
      <c r="G32" s="59" t="s">
        <v>521</v>
      </c>
      <c r="H32" s="55"/>
    </row>
    <row r="33" spans="1:8" ht="25.5" customHeight="1" x14ac:dyDescent="0.3">
      <c r="A33" s="21">
        <v>532</v>
      </c>
      <c r="B33" s="15" t="s">
        <v>95</v>
      </c>
      <c r="C33" s="15" t="s">
        <v>96</v>
      </c>
      <c r="F33" s="60" t="s">
        <v>624</v>
      </c>
      <c r="G33" s="59" t="s">
        <v>523</v>
      </c>
      <c r="H33" s="55"/>
    </row>
    <row r="34" spans="1:8" ht="25.5" customHeight="1" x14ac:dyDescent="0.3">
      <c r="A34" s="21">
        <v>184</v>
      </c>
      <c r="B34" s="15" t="s">
        <v>97</v>
      </c>
      <c r="C34" s="15" t="s">
        <v>98</v>
      </c>
      <c r="F34" s="60" t="s">
        <v>625</v>
      </c>
      <c r="G34" s="59" t="s">
        <v>523</v>
      </c>
      <c r="H34" s="55"/>
    </row>
    <row r="35" spans="1:8" ht="25.5" customHeight="1" x14ac:dyDescent="0.3">
      <c r="A35" s="21">
        <v>310</v>
      </c>
      <c r="B35" s="15" t="s">
        <v>99</v>
      </c>
      <c r="C35" s="15" t="s">
        <v>100</v>
      </c>
      <c r="F35" s="61" t="s">
        <v>626</v>
      </c>
      <c r="G35" s="59" t="s">
        <v>522</v>
      </c>
      <c r="H35" s="55"/>
    </row>
    <row r="36" spans="1:8" ht="25.5" customHeight="1" x14ac:dyDescent="0.3">
      <c r="A36" s="21">
        <v>215</v>
      </c>
      <c r="B36" s="15" t="s">
        <v>101</v>
      </c>
      <c r="C36" s="15" t="s">
        <v>46</v>
      </c>
      <c r="F36" s="61" t="s">
        <v>627</v>
      </c>
      <c r="G36" s="59" t="s">
        <v>522</v>
      </c>
      <c r="H36" s="55"/>
    </row>
    <row r="37" spans="1:8" ht="25.5" customHeight="1" x14ac:dyDescent="0.3">
      <c r="A37" s="21">
        <v>396</v>
      </c>
      <c r="B37" s="15" t="s">
        <v>102</v>
      </c>
      <c r="C37" s="15" t="s">
        <v>46</v>
      </c>
      <c r="F37" s="62" t="s">
        <v>628</v>
      </c>
      <c r="G37" s="59" t="s">
        <v>521</v>
      </c>
      <c r="H37" s="55"/>
    </row>
    <row r="38" spans="1:8" ht="25.5" customHeight="1" x14ac:dyDescent="0.3">
      <c r="A38" s="21">
        <v>152</v>
      </c>
      <c r="B38" s="15" t="s">
        <v>103</v>
      </c>
      <c r="C38" s="15" t="s">
        <v>104</v>
      </c>
      <c r="F38" s="61" t="s">
        <v>629</v>
      </c>
      <c r="G38" s="59" t="s">
        <v>522</v>
      </c>
      <c r="H38" s="55"/>
    </row>
    <row r="39" spans="1:8" ht="25.5" customHeight="1" x14ac:dyDescent="0.3">
      <c r="A39" s="21">
        <v>117</v>
      </c>
      <c r="B39" s="15" t="s">
        <v>105</v>
      </c>
      <c r="C39" s="15" t="s">
        <v>106</v>
      </c>
      <c r="F39" s="61" t="s">
        <v>630</v>
      </c>
      <c r="G39" s="59" t="s">
        <v>522</v>
      </c>
      <c r="H39" s="55"/>
    </row>
    <row r="40" spans="1:8" ht="25.5" customHeight="1" x14ac:dyDescent="0.3">
      <c r="A40" s="21">
        <v>65</v>
      </c>
      <c r="B40" s="15" t="s">
        <v>107</v>
      </c>
      <c r="C40" s="15" t="s">
        <v>108</v>
      </c>
      <c r="F40" s="61" t="s">
        <v>631</v>
      </c>
      <c r="G40" s="59" t="s">
        <v>522</v>
      </c>
      <c r="H40" s="55"/>
    </row>
    <row r="41" spans="1:8" ht="25.5" customHeight="1" x14ac:dyDescent="0.3">
      <c r="A41" s="21">
        <v>239</v>
      </c>
      <c r="B41" s="15" t="s">
        <v>109</v>
      </c>
      <c r="C41" s="15" t="s">
        <v>110</v>
      </c>
      <c r="F41" s="61" t="s">
        <v>632</v>
      </c>
      <c r="G41" s="59" t="s">
        <v>522</v>
      </c>
      <c r="H41" s="55"/>
    </row>
    <row r="42" spans="1:8" ht="25.5" customHeight="1" thickBot="1" x14ac:dyDescent="0.35">
      <c r="A42" s="21">
        <v>185</v>
      </c>
      <c r="B42" s="15" t="s">
        <v>111</v>
      </c>
      <c r="C42" s="15" t="s">
        <v>112</v>
      </c>
      <c r="F42" s="63" t="s">
        <v>633</v>
      </c>
      <c r="G42" s="64" t="s">
        <v>521</v>
      </c>
      <c r="H42" s="55"/>
    </row>
    <row r="43" spans="1:8" ht="25.5" customHeight="1" x14ac:dyDescent="0.3">
      <c r="A43" s="21">
        <v>204</v>
      </c>
      <c r="B43" s="15" t="s">
        <v>113</v>
      </c>
      <c r="C43" s="15" t="s">
        <v>114</v>
      </c>
    </row>
    <row r="44" spans="1:8" ht="25.5" customHeight="1" x14ac:dyDescent="0.3">
      <c r="A44" s="21">
        <v>3017</v>
      </c>
      <c r="B44" s="15" t="s">
        <v>115</v>
      </c>
      <c r="C44" s="15" t="s">
        <v>116</v>
      </c>
    </row>
    <row r="45" spans="1:8" ht="25.5" customHeight="1" x14ac:dyDescent="0.3">
      <c r="A45" s="21">
        <v>536</v>
      </c>
      <c r="B45" s="15" t="s">
        <v>117</v>
      </c>
      <c r="C45" s="15" t="s">
        <v>46</v>
      </c>
    </row>
    <row r="46" spans="1:8" ht="25.5" customHeight="1" x14ac:dyDescent="0.3">
      <c r="A46" s="21">
        <v>437</v>
      </c>
      <c r="B46" s="15" t="s">
        <v>118</v>
      </c>
      <c r="C46" s="15" t="s">
        <v>119</v>
      </c>
    </row>
    <row r="47" spans="1:8" ht="25.5" customHeight="1" x14ac:dyDescent="0.3">
      <c r="A47" s="21">
        <v>1633</v>
      </c>
      <c r="B47" s="15" t="s">
        <v>120</v>
      </c>
      <c r="C47" s="15" t="s">
        <v>121</v>
      </c>
    </row>
    <row r="48" spans="1:8" ht="25.5" customHeight="1" x14ac:dyDescent="0.3">
      <c r="A48" s="21">
        <v>131</v>
      </c>
      <c r="B48" s="15" t="s">
        <v>122</v>
      </c>
      <c r="C48" s="15" t="s">
        <v>123</v>
      </c>
    </row>
    <row r="49" spans="1:3" ht="25.5" customHeight="1" x14ac:dyDescent="0.3">
      <c r="A49" s="21">
        <v>199</v>
      </c>
      <c r="B49" s="15" t="s">
        <v>124</v>
      </c>
      <c r="C49" s="15" t="s">
        <v>125</v>
      </c>
    </row>
    <row r="50" spans="1:3" ht="25.5" customHeight="1" x14ac:dyDescent="0.3">
      <c r="A50" s="21">
        <v>75</v>
      </c>
      <c r="B50" s="15" t="s">
        <v>126</v>
      </c>
      <c r="C50" s="15" t="s">
        <v>127</v>
      </c>
    </row>
    <row r="51" spans="1:3" ht="25.5" customHeight="1" x14ac:dyDescent="0.3">
      <c r="A51" s="21">
        <v>76</v>
      </c>
      <c r="B51" s="15" t="s">
        <v>128</v>
      </c>
      <c r="C51" s="15" t="s">
        <v>129</v>
      </c>
    </row>
    <row r="52" spans="1:3" ht="25.5" customHeight="1" x14ac:dyDescent="0.3">
      <c r="A52" s="21">
        <v>77</v>
      </c>
      <c r="B52" s="15" t="s">
        <v>130</v>
      </c>
      <c r="C52" s="15" t="s">
        <v>131</v>
      </c>
    </row>
    <row r="53" spans="1:3" ht="25.5" customHeight="1" x14ac:dyDescent="0.3">
      <c r="A53" s="21">
        <v>78</v>
      </c>
      <c r="B53" s="15" t="s">
        <v>132</v>
      </c>
      <c r="C53" s="15" t="s">
        <v>133</v>
      </c>
    </row>
    <row r="54" spans="1:3" ht="25.5" customHeight="1" x14ac:dyDescent="0.3">
      <c r="A54" s="21">
        <v>79</v>
      </c>
      <c r="B54" s="15" t="s">
        <v>134</v>
      </c>
      <c r="C54" s="15" t="s">
        <v>135</v>
      </c>
    </row>
    <row r="55" spans="1:3" ht="25.5" customHeight="1" x14ac:dyDescent="0.3">
      <c r="A55" s="21">
        <v>80</v>
      </c>
      <c r="B55" s="15" t="s">
        <v>136</v>
      </c>
      <c r="C55" s="15" t="s">
        <v>137</v>
      </c>
    </row>
    <row r="56" spans="1:3" ht="25.5" customHeight="1" x14ac:dyDescent="0.3">
      <c r="A56" s="21">
        <v>81</v>
      </c>
      <c r="B56" s="15" t="s">
        <v>138</v>
      </c>
      <c r="C56" s="15" t="s">
        <v>139</v>
      </c>
    </row>
    <row r="57" spans="1:3" ht="25.5" customHeight="1" x14ac:dyDescent="0.3">
      <c r="A57" s="21">
        <v>82</v>
      </c>
      <c r="B57" s="15" t="s">
        <v>140</v>
      </c>
      <c r="C57" s="15" t="s">
        <v>141</v>
      </c>
    </row>
    <row r="58" spans="1:3" ht="25.5" customHeight="1" x14ac:dyDescent="0.3">
      <c r="A58" s="21">
        <v>84</v>
      </c>
      <c r="B58" s="15" t="s">
        <v>142</v>
      </c>
      <c r="C58" s="15" t="s">
        <v>143</v>
      </c>
    </row>
    <row r="59" spans="1:3" ht="25.5" customHeight="1" x14ac:dyDescent="0.3">
      <c r="A59" s="21">
        <v>85</v>
      </c>
      <c r="B59" s="15" t="s">
        <v>144</v>
      </c>
      <c r="C59" s="15" t="s">
        <v>145</v>
      </c>
    </row>
    <row r="60" spans="1:3" ht="25.5" customHeight="1" x14ac:dyDescent="0.3">
      <c r="A60" s="21">
        <v>101</v>
      </c>
      <c r="B60" s="15" t="s">
        <v>146</v>
      </c>
      <c r="C60" s="15" t="s">
        <v>147</v>
      </c>
    </row>
    <row r="61" spans="1:3" ht="25.5" customHeight="1" x14ac:dyDescent="0.3">
      <c r="A61" s="21">
        <v>102</v>
      </c>
      <c r="B61" s="15" t="s">
        <v>148</v>
      </c>
      <c r="C61" s="15" t="s">
        <v>149</v>
      </c>
    </row>
    <row r="62" spans="1:3" ht="25.5" customHeight="1" x14ac:dyDescent="0.3">
      <c r="A62" s="21">
        <v>86</v>
      </c>
      <c r="B62" s="15" t="s">
        <v>150</v>
      </c>
      <c r="C62" s="15" t="s">
        <v>151</v>
      </c>
    </row>
    <row r="63" spans="1:3" ht="25.5" customHeight="1" x14ac:dyDescent="0.3">
      <c r="A63" s="21">
        <v>284</v>
      </c>
      <c r="B63" s="15" t="s">
        <v>152</v>
      </c>
      <c r="C63" s="15" t="s">
        <v>108</v>
      </c>
    </row>
    <row r="64" spans="1:3" ht="25.5" customHeight="1" x14ac:dyDescent="0.3">
      <c r="A64" s="21">
        <v>83</v>
      </c>
      <c r="B64" s="15" t="s">
        <v>153</v>
      </c>
      <c r="C64" s="15" t="s">
        <v>154</v>
      </c>
    </row>
    <row r="65" spans="1:3" ht="25.5" customHeight="1" x14ac:dyDescent="0.3">
      <c r="A65" s="21">
        <v>87</v>
      </c>
      <c r="B65" s="15" t="s">
        <v>155</v>
      </c>
      <c r="C65" s="15" t="s">
        <v>110</v>
      </c>
    </row>
    <row r="66" spans="1:3" ht="25.5" customHeight="1" x14ac:dyDescent="0.3">
      <c r="A66" s="21">
        <v>103</v>
      </c>
      <c r="B66" s="15" t="s">
        <v>156</v>
      </c>
      <c r="C66" s="15" t="s">
        <v>157</v>
      </c>
    </row>
    <row r="67" spans="1:3" ht="25.5" customHeight="1" x14ac:dyDescent="0.3">
      <c r="A67" s="21">
        <v>288</v>
      </c>
      <c r="B67" s="15" t="s">
        <v>158</v>
      </c>
      <c r="C67" s="15" t="s">
        <v>159</v>
      </c>
    </row>
    <row r="68" spans="1:3" ht="25.5" customHeight="1" x14ac:dyDescent="0.3">
      <c r="A68" s="21">
        <v>89</v>
      </c>
      <c r="B68" s="15" t="s">
        <v>160</v>
      </c>
      <c r="C68" s="15" t="s">
        <v>161</v>
      </c>
    </row>
    <row r="69" spans="1:3" ht="25.5" customHeight="1" x14ac:dyDescent="0.3">
      <c r="A69" s="21">
        <v>90</v>
      </c>
      <c r="B69" s="15" t="s">
        <v>162</v>
      </c>
      <c r="C69" s="15" t="s">
        <v>163</v>
      </c>
    </row>
    <row r="70" spans="1:3" ht="25.5" customHeight="1" x14ac:dyDescent="0.3">
      <c r="A70" s="21">
        <v>98</v>
      </c>
      <c r="B70" s="15" t="s">
        <v>164</v>
      </c>
      <c r="C70" s="15" t="s">
        <v>165</v>
      </c>
    </row>
    <row r="71" spans="1:3" ht="25.5" customHeight="1" x14ac:dyDescent="0.3">
      <c r="A71" s="21">
        <v>91</v>
      </c>
      <c r="B71" s="15" t="s">
        <v>166</v>
      </c>
      <c r="C71" s="15" t="s">
        <v>167</v>
      </c>
    </row>
    <row r="72" spans="1:3" ht="25.5" customHeight="1" x14ac:dyDescent="0.3">
      <c r="A72" s="21">
        <v>92</v>
      </c>
      <c r="B72" s="15" t="s">
        <v>168</v>
      </c>
      <c r="C72" s="15" t="s">
        <v>169</v>
      </c>
    </row>
    <row r="73" spans="1:3" ht="25.5" customHeight="1" x14ac:dyDescent="0.3">
      <c r="A73" s="21">
        <v>289</v>
      </c>
      <c r="B73" s="15" t="s">
        <v>170</v>
      </c>
      <c r="C73" s="15" t="s">
        <v>171</v>
      </c>
    </row>
    <row r="74" spans="1:3" ht="25.5" customHeight="1" x14ac:dyDescent="0.3">
      <c r="A74" s="21">
        <v>93</v>
      </c>
      <c r="B74" s="15" t="s">
        <v>172</v>
      </c>
      <c r="C74" s="15" t="s">
        <v>173</v>
      </c>
    </row>
    <row r="75" spans="1:3" ht="25.5" customHeight="1" x14ac:dyDescent="0.3">
      <c r="A75" s="21">
        <v>285</v>
      </c>
      <c r="B75" s="15" t="s">
        <v>174</v>
      </c>
      <c r="C75" s="15" t="s">
        <v>175</v>
      </c>
    </row>
    <row r="76" spans="1:3" ht="25.5" customHeight="1" x14ac:dyDescent="0.3">
      <c r="A76" s="21">
        <v>106</v>
      </c>
      <c r="B76" s="15" t="s">
        <v>176</v>
      </c>
      <c r="C76" s="15" t="s">
        <v>177</v>
      </c>
    </row>
    <row r="77" spans="1:3" ht="25.5" customHeight="1" x14ac:dyDescent="0.3">
      <c r="A77" s="21">
        <v>94</v>
      </c>
      <c r="B77" s="15" t="s">
        <v>178</v>
      </c>
      <c r="C77" s="15" t="s">
        <v>179</v>
      </c>
    </row>
    <row r="78" spans="1:3" ht="25.5" customHeight="1" x14ac:dyDescent="0.3">
      <c r="A78" s="21">
        <v>465</v>
      </c>
      <c r="B78" s="15" t="s">
        <v>180</v>
      </c>
      <c r="C78" s="15" t="s">
        <v>181</v>
      </c>
    </row>
    <row r="79" spans="1:3" ht="25.5" customHeight="1" x14ac:dyDescent="0.3">
      <c r="A79" s="21">
        <v>1523</v>
      </c>
      <c r="B79" s="15" t="s">
        <v>182</v>
      </c>
      <c r="C79" s="15" t="s">
        <v>183</v>
      </c>
    </row>
    <row r="80" spans="1:3" ht="25.5" customHeight="1" x14ac:dyDescent="0.3">
      <c r="A80" s="21">
        <v>461</v>
      </c>
      <c r="B80" s="15" t="s">
        <v>184</v>
      </c>
      <c r="C80" s="15" t="s">
        <v>185</v>
      </c>
    </row>
    <row r="81" spans="1:3" ht="25.5" customHeight="1" x14ac:dyDescent="0.3">
      <c r="A81" s="21">
        <v>118</v>
      </c>
      <c r="B81" s="15" t="s">
        <v>186</v>
      </c>
      <c r="C81" s="15" t="s">
        <v>187</v>
      </c>
    </row>
    <row r="82" spans="1:3" ht="25.5" customHeight="1" x14ac:dyDescent="0.3">
      <c r="A82" s="21">
        <v>176</v>
      </c>
      <c r="B82" s="15" t="s">
        <v>188</v>
      </c>
      <c r="C82" s="15" t="s">
        <v>189</v>
      </c>
    </row>
    <row r="83" spans="1:3" ht="25.5" customHeight="1" x14ac:dyDescent="0.3">
      <c r="A83" s="21">
        <v>97</v>
      </c>
      <c r="B83" s="15" t="s">
        <v>190</v>
      </c>
      <c r="C83" s="15" t="s">
        <v>191</v>
      </c>
    </row>
    <row r="84" spans="1:3" ht="25.5" customHeight="1" x14ac:dyDescent="0.3">
      <c r="A84" s="21">
        <v>95</v>
      </c>
      <c r="B84" s="15" t="s">
        <v>192</v>
      </c>
      <c r="C84" s="15" t="s">
        <v>193</v>
      </c>
    </row>
    <row r="85" spans="1:3" ht="25.5" customHeight="1" x14ac:dyDescent="0.3">
      <c r="A85" s="21">
        <v>96</v>
      </c>
      <c r="B85" s="15" t="s">
        <v>194</v>
      </c>
      <c r="C85" s="15" t="s">
        <v>195</v>
      </c>
    </row>
    <row r="86" spans="1:3" ht="25.5" customHeight="1" x14ac:dyDescent="0.3">
      <c r="A86" s="21">
        <v>104</v>
      </c>
      <c r="B86" s="15" t="s">
        <v>196</v>
      </c>
      <c r="C86" s="15" t="s">
        <v>197</v>
      </c>
    </row>
    <row r="87" spans="1:3" ht="25.5" customHeight="1" x14ac:dyDescent="0.3">
      <c r="A87" s="21">
        <v>107</v>
      </c>
      <c r="B87" s="15" t="s">
        <v>198</v>
      </c>
      <c r="C87" s="15" t="s">
        <v>199</v>
      </c>
    </row>
    <row r="88" spans="1:3" ht="25.5" customHeight="1" x14ac:dyDescent="0.3">
      <c r="A88" s="21">
        <v>99</v>
      </c>
      <c r="B88" s="15" t="s">
        <v>200</v>
      </c>
      <c r="C88" s="15" t="s">
        <v>201</v>
      </c>
    </row>
    <row r="89" spans="1:3" ht="25.5" customHeight="1" x14ac:dyDescent="0.3">
      <c r="A89" s="21">
        <v>120</v>
      </c>
      <c r="B89" s="15" t="s">
        <v>202</v>
      </c>
      <c r="C89" s="15" t="s">
        <v>46</v>
      </c>
    </row>
    <row r="90" spans="1:3" ht="25.5" customHeight="1" x14ac:dyDescent="0.3">
      <c r="A90" s="21">
        <v>200</v>
      </c>
      <c r="B90" s="15" t="s">
        <v>203</v>
      </c>
      <c r="C90" s="15" t="s">
        <v>46</v>
      </c>
    </row>
    <row r="91" spans="1:3" ht="25.5" customHeight="1" x14ac:dyDescent="0.3">
      <c r="A91" s="21">
        <v>424</v>
      </c>
      <c r="B91" s="15" t="s">
        <v>204</v>
      </c>
      <c r="C91" s="15" t="s">
        <v>46</v>
      </c>
    </row>
    <row r="92" spans="1:3" ht="25.5" customHeight="1" x14ac:dyDescent="0.3">
      <c r="A92" s="21">
        <v>150</v>
      </c>
      <c r="B92" s="15" t="s">
        <v>205</v>
      </c>
      <c r="C92" s="15" t="s">
        <v>206</v>
      </c>
    </row>
    <row r="93" spans="1:3" ht="25.5" customHeight="1" x14ac:dyDescent="0.3">
      <c r="A93" s="21">
        <v>210</v>
      </c>
      <c r="B93" s="15" t="s">
        <v>207</v>
      </c>
      <c r="C93" s="15" t="s">
        <v>208</v>
      </c>
    </row>
    <row r="94" spans="1:3" ht="25.5" customHeight="1" x14ac:dyDescent="0.3">
      <c r="A94" s="21">
        <v>148</v>
      </c>
      <c r="B94" s="15" t="s">
        <v>209</v>
      </c>
      <c r="C94" s="15" t="s">
        <v>210</v>
      </c>
    </row>
    <row r="95" spans="1:3" ht="25.5" customHeight="1" x14ac:dyDescent="0.3">
      <c r="A95" s="21">
        <v>394</v>
      </c>
      <c r="B95" s="15" t="s">
        <v>211</v>
      </c>
      <c r="C95" s="15" t="s">
        <v>212</v>
      </c>
    </row>
    <row r="96" spans="1:3" ht="25.5" customHeight="1" x14ac:dyDescent="0.3">
      <c r="A96" s="21">
        <v>205</v>
      </c>
      <c r="B96" s="15" t="s">
        <v>213</v>
      </c>
      <c r="C96" s="15" t="s">
        <v>214</v>
      </c>
    </row>
    <row r="97" spans="1:3" ht="25.5" customHeight="1" x14ac:dyDescent="0.3">
      <c r="A97" s="21">
        <v>426</v>
      </c>
      <c r="B97" s="15" t="s">
        <v>215</v>
      </c>
      <c r="C97" s="15" t="s">
        <v>216</v>
      </c>
    </row>
    <row r="98" spans="1:3" ht="25.5" customHeight="1" x14ac:dyDescent="0.3">
      <c r="A98" s="21">
        <v>125</v>
      </c>
      <c r="B98" s="15" t="s">
        <v>217</v>
      </c>
      <c r="C98" s="15" t="s">
        <v>218</v>
      </c>
    </row>
    <row r="99" spans="1:3" ht="25.5" customHeight="1" x14ac:dyDescent="0.3">
      <c r="A99" s="21">
        <v>1634</v>
      </c>
      <c r="B99" s="15" t="s">
        <v>219</v>
      </c>
      <c r="C99" s="15" t="s">
        <v>220</v>
      </c>
    </row>
    <row r="100" spans="1:3" ht="25.5" customHeight="1" x14ac:dyDescent="0.3">
      <c r="A100" s="21">
        <v>172</v>
      </c>
      <c r="B100" s="15" t="s">
        <v>221</v>
      </c>
      <c r="C100" s="15" t="s">
        <v>222</v>
      </c>
    </row>
    <row r="101" spans="1:3" ht="25.5" customHeight="1" x14ac:dyDescent="0.3">
      <c r="A101" s="21">
        <v>186</v>
      </c>
      <c r="B101" s="15" t="s">
        <v>223</v>
      </c>
      <c r="C101" s="15" t="s">
        <v>224</v>
      </c>
    </row>
    <row r="102" spans="1:3" ht="25.5" customHeight="1" x14ac:dyDescent="0.3">
      <c r="A102" s="21">
        <v>478</v>
      </c>
      <c r="B102" s="15" t="s">
        <v>225</v>
      </c>
      <c r="C102" s="15" t="s">
        <v>226</v>
      </c>
    </row>
    <row r="103" spans="1:3" ht="25.5" customHeight="1" x14ac:dyDescent="0.3">
      <c r="A103" s="21">
        <v>335</v>
      </c>
      <c r="B103" s="15" t="s">
        <v>227</v>
      </c>
      <c r="C103" s="15" t="s">
        <v>228</v>
      </c>
    </row>
    <row r="104" spans="1:3" ht="25.5" customHeight="1" x14ac:dyDescent="0.3">
      <c r="A104" s="21">
        <v>188</v>
      </c>
      <c r="B104" s="15" t="s">
        <v>229</v>
      </c>
      <c r="C104" s="15" t="s">
        <v>230</v>
      </c>
    </row>
    <row r="105" spans="1:3" ht="25.5" customHeight="1" x14ac:dyDescent="0.3">
      <c r="A105" s="21">
        <v>67</v>
      </c>
      <c r="B105" s="15" t="s">
        <v>231</v>
      </c>
      <c r="C105" s="15" t="s">
        <v>232</v>
      </c>
    </row>
    <row r="106" spans="1:3" ht="25.5" customHeight="1" x14ac:dyDescent="0.3">
      <c r="A106" s="21">
        <v>471</v>
      </c>
      <c r="B106" s="15" t="s">
        <v>233</v>
      </c>
      <c r="C106" s="15" t="s">
        <v>234</v>
      </c>
    </row>
    <row r="107" spans="1:3" ht="25.5" customHeight="1" x14ac:dyDescent="0.3">
      <c r="A107" s="21">
        <v>472</v>
      </c>
      <c r="B107" s="15" t="s">
        <v>235</v>
      </c>
      <c r="C107" s="15" t="s">
        <v>236</v>
      </c>
    </row>
    <row r="108" spans="1:3" ht="25.5" customHeight="1" x14ac:dyDescent="0.3">
      <c r="A108" s="21">
        <v>411</v>
      </c>
      <c r="B108" s="15" t="s">
        <v>237</v>
      </c>
      <c r="C108" s="15" t="s">
        <v>238</v>
      </c>
    </row>
    <row r="109" spans="1:3" ht="25.5" customHeight="1" x14ac:dyDescent="0.3">
      <c r="A109" s="21">
        <v>206</v>
      </c>
      <c r="B109" s="15" t="s">
        <v>239</v>
      </c>
      <c r="C109" s="15" t="s">
        <v>240</v>
      </c>
    </row>
    <row r="110" spans="1:3" ht="25.5" customHeight="1" x14ac:dyDescent="0.3">
      <c r="A110" s="21">
        <v>473</v>
      </c>
      <c r="B110" s="15" t="s">
        <v>241</v>
      </c>
      <c r="C110" s="15" t="s">
        <v>242</v>
      </c>
    </row>
    <row r="111" spans="1:3" ht="25.5" customHeight="1" x14ac:dyDescent="0.3">
      <c r="A111" s="21">
        <v>484</v>
      </c>
      <c r="B111" s="15" t="s">
        <v>243</v>
      </c>
      <c r="C111" s="15" t="s">
        <v>244</v>
      </c>
    </row>
    <row r="112" spans="1:3" ht="25.5" customHeight="1" x14ac:dyDescent="0.3">
      <c r="A112" s="21">
        <v>151</v>
      </c>
      <c r="B112" s="15" t="s">
        <v>245</v>
      </c>
      <c r="C112" s="15" t="s">
        <v>246</v>
      </c>
    </row>
    <row r="113" spans="1:3" ht="25.5" customHeight="1" x14ac:dyDescent="0.3">
      <c r="A113" s="21">
        <v>145</v>
      </c>
      <c r="B113" s="15" t="s">
        <v>247</v>
      </c>
      <c r="C113" s="15" t="s">
        <v>248</v>
      </c>
    </row>
    <row r="114" spans="1:3" ht="25.5" customHeight="1" x14ac:dyDescent="0.3">
      <c r="A114" s="21">
        <v>1787</v>
      </c>
      <c r="B114" s="15" t="s">
        <v>249</v>
      </c>
      <c r="C114" s="15" t="s">
        <v>250</v>
      </c>
    </row>
    <row r="115" spans="1:3" ht="25.5" customHeight="1" x14ac:dyDescent="0.3">
      <c r="A115" s="21">
        <v>2989</v>
      </c>
      <c r="B115" s="15" t="s">
        <v>251</v>
      </c>
      <c r="C115" s="15" t="s">
        <v>46</v>
      </c>
    </row>
    <row r="116" spans="1:3" ht="25.5" customHeight="1" x14ac:dyDescent="0.3">
      <c r="A116" s="21">
        <v>164</v>
      </c>
      <c r="B116" s="15" t="s">
        <v>252</v>
      </c>
      <c r="C116" s="15" t="s">
        <v>253</v>
      </c>
    </row>
    <row r="117" spans="1:3" ht="25.5" customHeight="1" x14ac:dyDescent="0.3">
      <c r="A117" s="21">
        <v>154</v>
      </c>
      <c r="B117" s="15" t="s">
        <v>254</v>
      </c>
      <c r="C117" s="15" t="s">
        <v>255</v>
      </c>
    </row>
    <row r="118" spans="1:3" ht="25.5" customHeight="1" x14ac:dyDescent="0.3">
      <c r="A118" s="21">
        <v>190</v>
      </c>
      <c r="B118" s="15" t="s">
        <v>256</v>
      </c>
      <c r="C118" s="15" t="s">
        <v>257</v>
      </c>
    </row>
    <row r="119" spans="1:3" ht="25.5" customHeight="1" x14ac:dyDescent="0.3">
      <c r="A119" s="21">
        <v>155</v>
      </c>
      <c r="B119" s="15" t="s">
        <v>258</v>
      </c>
      <c r="C119" s="15" t="s">
        <v>259</v>
      </c>
    </row>
    <row r="120" spans="1:3" ht="25.5" customHeight="1" x14ac:dyDescent="0.3">
      <c r="A120" s="21">
        <v>232</v>
      </c>
      <c r="B120" s="15" t="s">
        <v>260</v>
      </c>
      <c r="C120" s="15" t="s">
        <v>46</v>
      </c>
    </row>
    <row r="121" spans="1:3" ht="25.5" customHeight="1" x14ac:dyDescent="0.3">
      <c r="A121" s="21">
        <v>438</v>
      </c>
      <c r="B121" s="15" t="s">
        <v>261</v>
      </c>
      <c r="C121" s="15" t="s">
        <v>46</v>
      </c>
    </row>
    <row r="122" spans="1:3" ht="25.5" customHeight="1" x14ac:dyDescent="0.3">
      <c r="A122" s="21">
        <v>201</v>
      </c>
      <c r="B122" s="15" t="s">
        <v>262</v>
      </c>
      <c r="C122" s="15" t="s">
        <v>46</v>
      </c>
    </row>
    <row r="123" spans="1:3" ht="25.5" customHeight="1" x14ac:dyDescent="0.3">
      <c r="A123" s="21">
        <v>132</v>
      </c>
      <c r="B123" s="15" t="s">
        <v>263</v>
      </c>
      <c r="C123" s="15" t="s">
        <v>264</v>
      </c>
    </row>
    <row r="124" spans="1:3" ht="25.5" customHeight="1" x14ac:dyDescent="0.3">
      <c r="A124" s="21">
        <v>156</v>
      </c>
      <c r="B124" s="15" t="s">
        <v>265</v>
      </c>
      <c r="C124" s="15" t="s">
        <v>266</v>
      </c>
    </row>
    <row r="125" spans="1:3" ht="25.5" customHeight="1" x14ac:dyDescent="0.3">
      <c r="A125" s="21">
        <v>165</v>
      </c>
      <c r="B125" s="15" t="s">
        <v>267</v>
      </c>
      <c r="C125" s="15" t="s">
        <v>268</v>
      </c>
    </row>
    <row r="126" spans="1:3" ht="25.5" customHeight="1" x14ac:dyDescent="0.3">
      <c r="A126" s="21">
        <v>217</v>
      </c>
      <c r="B126" s="15" t="s">
        <v>269</v>
      </c>
      <c r="C126" s="15" t="s">
        <v>270</v>
      </c>
    </row>
    <row r="127" spans="1:3" ht="25.5" customHeight="1" x14ac:dyDescent="0.3">
      <c r="A127" s="21">
        <v>218</v>
      </c>
      <c r="B127" s="15" t="s">
        <v>271</v>
      </c>
      <c r="C127" s="15" t="s">
        <v>272</v>
      </c>
    </row>
    <row r="128" spans="1:3" ht="25.5" customHeight="1" x14ac:dyDescent="0.3">
      <c r="A128" s="21">
        <v>240</v>
      </c>
      <c r="B128" s="15" t="s">
        <v>273</v>
      </c>
      <c r="C128" s="15" t="s">
        <v>274</v>
      </c>
    </row>
    <row r="129" spans="1:3" ht="25.5" customHeight="1" x14ac:dyDescent="0.3">
      <c r="A129" s="21">
        <v>306</v>
      </c>
      <c r="B129" s="15" t="s">
        <v>275</v>
      </c>
      <c r="C129" s="15" t="s">
        <v>276</v>
      </c>
    </row>
    <row r="130" spans="1:3" ht="25.5" customHeight="1" x14ac:dyDescent="0.3">
      <c r="A130" s="21">
        <v>166</v>
      </c>
      <c r="B130" s="15" t="s">
        <v>277</v>
      </c>
      <c r="C130" s="15" t="s">
        <v>278</v>
      </c>
    </row>
    <row r="131" spans="1:3" ht="25.5" customHeight="1" x14ac:dyDescent="0.3">
      <c r="A131" s="21">
        <v>307</v>
      </c>
      <c r="B131" s="15" t="s">
        <v>279</v>
      </c>
      <c r="C131" s="15" t="s">
        <v>280</v>
      </c>
    </row>
    <row r="132" spans="1:3" ht="25.5" customHeight="1" x14ac:dyDescent="0.3">
      <c r="A132" s="21">
        <v>66</v>
      </c>
      <c r="B132" s="15" t="s">
        <v>281</v>
      </c>
      <c r="C132" s="15" t="s">
        <v>282</v>
      </c>
    </row>
    <row r="133" spans="1:3" ht="25.5" customHeight="1" x14ac:dyDescent="0.3">
      <c r="A133" s="21">
        <v>61</v>
      </c>
      <c r="B133" s="15" t="s">
        <v>283</v>
      </c>
      <c r="C133" s="15" t="s">
        <v>284</v>
      </c>
    </row>
    <row r="134" spans="1:3" ht="25.5" customHeight="1" x14ac:dyDescent="0.3">
      <c r="A134" s="21">
        <v>121</v>
      </c>
      <c r="B134" s="15" t="s">
        <v>285</v>
      </c>
      <c r="C134" s="15" t="s">
        <v>286</v>
      </c>
    </row>
    <row r="135" spans="1:3" ht="25.5" customHeight="1" x14ac:dyDescent="0.3">
      <c r="A135" s="21">
        <v>317</v>
      </c>
      <c r="B135" s="15" t="s">
        <v>287</v>
      </c>
      <c r="C135" s="15" t="s">
        <v>46</v>
      </c>
    </row>
    <row r="136" spans="1:3" ht="25.5" customHeight="1" x14ac:dyDescent="0.3">
      <c r="A136" s="21">
        <v>236</v>
      </c>
      <c r="B136" s="15" t="s">
        <v>288</v>
      </c>
      <c r="C136" s="15" t="s">
        <v>46</v>
      </c>
    </row>
    <row r="137" spans="1:3" ht="25.5" customHeight="1" x14ac:dyDescent="0.3">
      <c r="A137" s="21">
        <v>448</v>
      </c>
      <c r="B137" s="15" t="s">
        <v>289</v>
      </c>
      <c r="C137" s="15" t="s">
        <v>46</v>
      </c>
    </row>
    <row r="138" spans="1:3" ht="25.5" customHeight="1" x14ac:dyDescent="0.3">
      <c r="A138" s="21">
        <v>191</v>
      </c>
      <c r="B138" s="15" t="s">
        <v>290</v>
      </c>
      <c r="C138" s="15" t="s">
        <v>291</v>
      </c>
    </row>
    <row r="139" spans="1:3" ht="25.5" customHeight="1" x14ac:dyDescent="0.3">
      <c r="A139" s="21">
        <v>474</v>
      </c>
      <c r="B139" s="15" t="s">
        <v>292</v>
      </c>
      <c r="C139" s="15" t="s">
        <v>293</v>
      </c>
    </row>
    <row r="140" spans="1:3" ht="25.5" customHeight="1" x14ac:dyDescent="0.3">
      <c r="A140" s="21">
        <v>122</v>
      </c>
      <c r="B140" s="15" t="s">
        <v>294</v>
      </c>
      <c r="C140" s="15" t="s">
        <v>46</v>
      </c>
    </row>
    <row r="141" spans="1:3" ht="25.5" customHeight="1" x14ac:dyDescent="0.3">
      <c r="A141" s="21">
        <v>173</v>
      </c>
      <c r="B141" s="15" t="s">
        <v>295</v>
      </c>
      <c r="C141" s="15" t="s">
        <v>46</v>
      </c>
    </row>
    <row r="142" spans="1:3" ht="25.5" customHeight="1" x14ac:dyDescent="0.3">
      <c r="A142" s="21">
        <v>119</v>
      </c>
      <c r="B142" s="15" t="s">
        <v>296</v>
      </c>
      <c r="C142" s="15" t="s">
        <v>297</v>
      </c>
    </row>
    <row r="143" spans="1:3" ht="25.5" customHeight="1" x14ac:dyDescent="0.3">
      <c r="A143" s="21">
        <v>490</v>
      </c>
      <c r="B143" s="15" t="s">
        <v>298</v>
      </c>
      <c r="C143" s="15" t="s">
        <v>299</v>
      </c>
    </row>
    <row r="144" spans="1:3" ht="25.5" customHeight="1" x14ac:dyDescent="0.3">
      <c r="A144" s="21">
        <v>109</v>
      </c>
      <c r="B144" s="15" t="s">
        <v>300</v>
      </c>
      <c r="C144" s="15" t="s">
        <v>46</v>
      </c>
    </row>
    <row r="145" spans="1:3" ht="25.5" customHeight="1" x14ac:dyDescent="0.3">
      <c r="A145" s="21">
        <v>57</v>
      </c>
      <c r="B145" s="15" t="s">
        <v>301</v>
      </c>
      <c r="C145" s="15" t="s">
        <v>302</v>
      </c>
    </row>
    <row r="146" spans="1:3" ht="25.5" customHeight="1" x14ac:dyDescent="0.3">
      <c r="A146" s="21">
        <v>110</v>
      </c>
      <c r="B146" s="15" t="s">
        <v>303</v>
      </c>
      <c r="C146" s="15" t="s">
        <v>304</v>
      </c>
    </row>
    <row r="147" spans="1:3" ht="25.5" customHeight="1" x14ac:dyDescent="0.3">
      <c r="A147" s="21">
        <v>219</v>
      </c>
      <c r="B147" s="15" t="s">
        <v>305</v>
      </c>
      <c r="C147" s="15" t="s">
        <v>306</v>
      </c>
    </row>
    <row r="148" spans="1:3" ht="25.5" customHeight="1" x14ac:dyDescent="0.3">
      <c r="A148" s="21">
        <v>134</v>
      </c>
      <c r="B148" s="15" t="s">
        <v>307</v>
      </c>
      <c r="C148" s="15" t="s">
        <v>308</v>
      </c>
    </row>
    <row r="149" spans="1:3" ht="25.5" customHeight="1" x14ac:dyDescent="0.3">
      <c r="A149" s="21">
        <v>135</v>
      </c>
      <c r="B149" s="15" t="s">
        <v>309</v>
      </c>
      <c r="C149" s="15" t="s">
        <v>310</v>
      </c>
    </row>
    <row r="150" spans="1:3" ht="25.5" customHeight="1" x14ac:dyDescent="0.3">
      <c r="A150" s="21">
        <v>123</v>
      </c>
      <c r="B150" s="15" t="s">
        <v>311</v>
      </c>
      <c r="C150" s="15" t="s">
        <v>312</v>
      </c>
    </row>
    <row r="151" spans="1:3" ht="25.5" customHeight="1" x14ac:dyDescent="0.3">
      <c r="A151" s="21">
        <v>64</v>
      </c>
      <c r="B151" s="15" t="s">
        <v>313</v>
      </c>
      <c r="C151" s="15" t="s">
        <v>314</v>
      </c>
    </row>
    <row r="152" spans="1:3" ht="25.5" customHeight="1" x14ac:dyDescent="0.3">
      <c r="A152" s="21">
        <v>72</v>
      </c>
      <c r="B152" s="15" t="s">
        <v>315</v>
      </c>
      <c r="C152" s="15" t="s">
        <v>316</v>
      </c>
    </row>
    <row r="153" spans="1:3" ht="25.5" customHeight="1" x14ac:dyDescent="0.3">
      <c r="A153" s="21">
        <v>491</v>
      </c>
      <c r="B153" s="15" t="s">
        <v>317</v>
      </c>
      <c r="C153" s="15" t="s">
        <v>318</v>
      </c>
    </row>
    <row r="154" spans="1:3" ht="25.5" customHeight="1" x14ac:dyDescent="0.3">
      <c r="A154" s="21">
        <v>193</v>
      </c>
      <c r="B154" s="15" t="s">
        <v>319</v>
      </c>
      <c r="C154" s="15" t="s">
        <v>320</v>
      </c>
    </row>
    <row r="155" spans="1:3" ht="25.5" customHeight="1" x14ac:dyDescent="0.3">
      <c r="A155" s="21">
        <v>149</v>
      </c>
      <c r="B155" s="15" t="s">
        <v>321</v>
      </c>
      <c r="C155" s="15" t="s">
        <v>322</v>
      </c>
    </row>
    <row r="156" spans="1:3" ht="25.5" customHeight="1" x14ac:dyDescent="0.3">
      <c r="A156" s="21">
        <v>221</v>
      </c>
      <c r="B156" s="15" t="s">
        <v>323</v>
      </c>
      <c r="C156" s="15" t="s">
        <v>324</v>
      </c>
    </row>
    <row r="157" spans="1:3" ht="25.5" customHeight="1" x14ac:dyDescent="0.3">
      <c r="A157" s="21">
        <v>141</v>
      </c>
      <c r="B157" s="15" t="s">
        <v>325</v>
      </c>
      <c r="C157" s="15" t="s">
        <v>326</v>
      </c>
    </row>
    <row r="158" spans="1:3" ht="25.5" customHeight="1" x14ac:dyDescent="0.3">
      <c r="A158" s="21">
        <v>137</v>
      </c>
      <c r="B158" s="15" t="s">
        <v>327</v>
      </c>
      <c r="C158" s="15" t="s">
        <v>328</v>
      </c>
    </row>
    <row r="159" spans="1:3" ht="25.5" customHeight="1" x14ac:dyDescent="0.3">
      <c r="A159" s="21">
        <v>233</v>
      </c>
      <c r="B159" s="15" t="s">
        <v>329</v>
      </c>
      <c r="C159" s="15" t="s">
        <v>46</v>
      </c>
    </row>
    <row r="160" spans="1:3" ht="25.5" customHeight="1" x14ac:dyDescent="0.3">
      <c r="A160" s="21">
        <v>423</v>
      </c>
      <c r="B160" s="15" t="s">
        <v>330</v>
      </c>
      <c r="C160" s="15" t="s">
        <v>331</v>
      </c>
    </row>
    <row r="161" spans="1:3" ht="25.5" customHeight="1" x14ac:dyDescent="0.3">
      <c r="A161" s="21">
        <v>222</v>
      </c>
      <c r="B161" s="15" t="s">
        <v>332</v>
      </c>
      <c r="C161" s="15" t="s">
        <v>333</v>
      </c>
    </row>
    <row r="162" spans="1:3" ht="25.5" customHeight="1" x14ac:dyDescent="0.3">
      <c r="A162" s="21">
        <v>246</v>
      </c>
      <c r="B162" s="15" t="s">
        <v>334</v>
      </c>
      <c r="C162" s="15" t="s">
        <v>335</v>
      </c>
    </row>
    <row r="163" spans="1:3" ht="25.5" customHeight="1" x14ac:dyDescent="0.3">
      <c r="A163" s="21">
        <v>223</v>
      </c>
      <c r="B163" s="15" t="s">
        <v>336</v>
      </c>
      <c r="C163" s="15" t="s">
        <v>337</v>
      </c>
    </row>
    <row r="164" spans="1:3" ht="25.5" customHeight="1" x14ac:dyDescent="0.3">
      <c r="A164" s="21">
        <v>138</v>
      </c>
      <c r="B164" s="15" t="s">
        <v>338</v>
      </c>
      <c r="C164" s="15" t="s">
        <v>339</v>
      </c>
    </row>
    <row r="165" spans="1:3" ht="25.5" customHeight="1" x14ac:dyDescent="0.3">
      <c r="A165" s="21">
        <v>139</v>
      </c>
      <c r="B165" s="15" t="s">
        <v>340</v>
      </c>
      <c r="C165" s="15" t="s">
        <v>341</v>
      </c>
    </row>
    <row r="166" spans="1:3" ht="25.5" customHeight="1" x14ac:dyDescent="0.3">
      <c r="A166" s="21">
        <v>174</v>
      </c>
      <c r="B166" s="15" t="s">
        <v>342</v>
      </c>
      <c r="C166" s="15" t="s">
        <v>343</v>
      </c>
    </row>
    <row r="167" spans="1:3" ht="25.5" customHeight="1" x14ac:dyDescent="0.3">
      <c r="A167" s="21">
        <v>142</v>
      </c>
      <c r="B167" s="15" t="s">
        <v>344</v>
      </c>
      <c r="C167" s="15" t="s">
        <v>345</v>
      </c>
    </row>
    <row r="168" spans="1:3" ht="25.5" customHeight="1" x14ac:dyDescent="0.3">
      <c r="A168" s="21">
        <v>146</v>
      </c>
      <c r="B168" s="15" t="s">
        <v>346</v>
      </c>
      <c r="C168" s="15" t="s">
        <v>347</v>
      </c>
    </row>
    <row r="169" spans="1:3" ht="25.5" customHeight="1" x14ac:dyDescent="0.3">
      <c r="A169" s="21">
        <v>194</v>
      </c>
      <c r="B169" s="15" t="s">
        <v>348</v>
      </c>
      <c r="C169" s="15" t="s">
        <v>349</v>
      </c>
    </row>
    <row r="170" spans="1:3" ht="25.5" customHeight="1" x14ac:dyDescent="0.3">
      <c r="A170" s="21">
        <v>338</v>
      </c>
      <c r="B170" s="15" t="s">
        <v>350</v>
      </c>
      <c r="C170" s="15" t="s">
        <v>46</v>
      </c>
    </row>
    <row r="171" spans="1:3" ht="25.5" customHeight="1" x14ac:dyDescent="0.3">
      <c r="A171" s="21">
        <v>557</v>
      </c>
      <c r="B171" s="15" t="s">
        <v>351</v>
      </c>
      <c r="C171" s="15" t="s">
        <v>352</v>
      </c>
    </row>
    <row r="172" spans="1:3" ht="25.5" customHeight="1" x14ac:dyDescent="0.3">
      <c r="A172" s="21">
        <v>2921</v>
      </c>
      <c r="B172" s="15" t="s">
        <v>353</v>
      </c>
      <c r="C172" s="15" t="s">
        <v>354</v>
      </c>
    </row>
    <row r="173" spans="1:3" ht="25.5" customHeight="1" x14ac:dyDescent="0.3">
      <c r="A173" s="21">
        <v>157</v>
      </c>
      <c r="B173" s="15" t="s">
        <v>355</v>
      </c>
      <c r="C173" s="15" t="s">
        <v>356</v>
      </c>
    </row>
    <row r="174" spans="1:3" ht="25.5" customHeight="1" x14ac:dyDescent="0.3">
      <c r="A174" s="21">
        <v>63</v>
      </c>
      <c r="B174" s="15" t="s">
        <v>357</v>
      </c>
      <c r="C174" s="15" t="s">
        <v>358</v>
      </c>
    </row>
    <row r="175" spans="1:3" ht="25.5" customHeight="1" x14ac:dyDescent="0.3">
      <c r="A175" s="21">
        <v>386</v>
      </c>
      <c r="B175" s="15" t="s">
        <v>359</v>
      </c>
      <c r="C175" s="15" t="s">
        <v>360</v>
      </c>
    </row>
    <row r="176" spans="1:3" ht="25.5" customHeight="1" x14ac:dyDescent="0.3">
      <c r="A176" s="21">
        <v>297</v>
      </c>
      <c r="B176" s="15" t="s">
        <v>361</v>
      </c>
      <c r="C176" s="15" t="s">
        <v>362</v>
      </c>
    </row>
    <row r="177" spans="1:3" ht="25.5" customHeight="1" x14ac:dyDescent="0.3">
      <c r="A177" s="21">
        <v>169</v>
      </c>
      <c r="B177" s="15" t="s">
        <v>363</v>
      </c>
      <c r="C177" s="15" t="s">
        <v>364</v>
      </c>
    </row>
    <row r="178" spans="1:3" ht="25.5" customHeight="1" x14ac:dyDescent="0.3">
      <c r="A178" s="21">
        <v>112</v>
      </c>
      <c r="B178" s="15" t="s">
        <v>365</v>
      </c>
      <c r="C178" s="15" t="s">
        <v>366</v>
      </c>
    </row>
    <row r="179" spans="1:3" ht="25.5" customHeight="1" x14ac:dyDescent="0.3">
      <c r="A179" s="21">
        <v>124</v>
      </c>
      <c r="B179" s="15" t="s">
        <v>367</v>
      </c>
      <c r="C179" s="15" t="s">
        <v>368</v>
      </c>
    </row>
    <row r="180" spans="1:3" ht="25.5" customHeight="1" x14ac:dyDescent="0.3">
      <c r="A180" s="21">
        <v>147</v>
      </c>
      <c r="B180" s="15" t="s">
        <v>369</v>
      </c>
      <c r="C180" s="15" t="s">
        <v>370</v>
      </c>
    </row>
    <row r="181" spans="1:3" ht="25.5" customHeight="1" x14ac:dyDescent="0.3">
      <c r="A181" s="21">
        <v>348</v>
      </c>
      <c r="B181" s="15" t="s">
        <v>371</v>
      </c>
      <c r="C181" s="15" t="s">
        <v>372</v>
      </c>
    </row>
    <row r="182" spans="1:3" ht="25.5" customHeight="1" x14ac:dyDescent="0.3">
      <c r="A182" s="21">
        <v>415</v>
      </c>
      <c r="B182" s="15" t="s">
        <v>373</v>
      </c>
      <c r="C182" s="15" t="s">
        <v>374</v>
      </c>
    </row>
    <row r="183" spans="1:3" ht="25.5" customHeight="1" x14ac:dyDescent="0.3">
      <c r="A183" s="21">
        <v>196</v>
      </c>
      <c r="B183" s="15" t="s">
        <v>375</v>
      </c>
      <c r="C183" s="15" t="s">
        <v>376</v>
      </c>
    </row>
    <row r="184" spans="1:3" ht="25.5" customHeight="1" x14ac:dyDescent="0.3">
      <c r="A184" s="21">
        <v>237</v>
      </c>
      <c r="B184" s="15" t="s">
        <v>377</v>
      </c>
      <c r="C184" s="15" t="s">
        <v>378</v>
      </c>
    </row>
    <row r="185" spans="1:3" ht="25.5" customHeight="1" x14ac:dyDescent="0.3">
      <c r="A185" s="21">
        <v>401</v>
      </c>
      <c r="B185" s="15" t="s">
        <v>379</v>
      </c>
      <c r="C185" s="15" t="s">
        <v>380</v>
      </c>
    </row>
    <row r="186" spans="1:3" ht="25.5" customHeight="1" x14ac:dyDescent="0.3">
      <c r="A186" s="21">
        <v>242</v>
      </c>
      <c r="B186" s="15" t="s">
        <v>381</v>
      </c>
      <c r="C186" s="15" t="s">
        <v>382</v>
      </c>
    </row>
    <row r="187" spans="1:3" ht="25.5" customHeight="1" x14ac:dyDescent="0.3">
      <c r="A187" s="21">
        <v>403</v>
      </c>
      <c r="B187" s="15" t="s">
        <v>383</v>
      </c>
      <c r="C187" s="15" t="s">
        <v>384</v>
      </c>
    </row>
    <row r="188" spans="1:3" ht="25.5" customHeight="1" x14ac:dyDescent="0.3">
      <c r="A188" s="21">
        <v>247</v>
      </c>
      <c r="B188" s="15" t="s">
        <v>385</v>
      </c>
      <c r="C188" s="15" t="s">
        <v>386</v>
      </c>
    </row>
    <row r="189" spans="1:3" ht="25.5" customHeight="1" x14ac:dyDescent="0.3">
      <c r="A189" s="21">
        <v>389</v>
      </c>
      <c r="B189" s="15" t="s">
        <v>387</v>
      </c>
      <c r="C189" s="15" t="s">
        <v>388</v>
      </c>
    </row>
    <row r="190" spans="1:3" ht="25.5" customHeight="1" x14ac:dyDescent="0.3">
      <c r="A190" s="21">
        <v>111</v>
      </c>
      <c r="B190" s="15" t="s">
        <v>389</v>
      </c>
      <c r="C190" s="15" t="s">
        <v>390</v>
      </c>
    </row>
    <row r="191" spans="1:3" ht="25.5" customHeight="1" x14ac:dyDescent="0.3">
      <c r="A191" s="21">
        <v>407</v>
      </c>
      <c r="B191" s="15" t="s">
        <v>391</v>
      </c>
      <c r="C191" s="15" t="s">
        <v>392</v>
      </c>
    </row>
    <row r="192" spans="1:3" ht="25.5" customHeight="1" x14ac:dyDescent="0.3">
      <c r="A192" s="21">
        <v>525</v>
      </c>
      <c r="B192" s="15" t="s">
        <v>393</v>
      </c>
      <c r="C192" s="15" t="s">
        <v>46</v>
      </c>
    </row>
    <row r="193" spans="1:3" ht="25.5" customHeight="1" x14ac:dyDescent="0.3">
      <c r="A193" s="21">
        <v>485</v>
      </c>
      <c r="B193" s="15" t="s">
        <v>394</v>
      </c>
      <c r="C193" s="15" t="s">
        <v>395</v>
      </c>
    </row>
    <row r="194" spans="1:3" ht="25.5" customHeight="1" x14ac:dyDescent="0.3">
      <c r="A194" s="21">
        <v>486</v>
      </c>
      <c r="B194" s="15" t="s">
        <v>396</v>
      </c>
      <c r="C194" s="15" t="s">
        <v>46</v>
      </c>
    </row>
    <row r="195" spans="1:3" ht="25.5" customHeight="1" x14ac:dyDescent="0.3">
      <c r="A195" s="21">
        <v>74</v>
      </c>
      <c r="B195" s="15" t="s">
        <v>397</v>
      </c>
      <c r="C195" s="15" t="s">
        <v>46</v>
      </c>
    </row>
    <row r="196" spans="1:3" ht="25.5" customHeight="1" x14ac:dyDescent="0.3">
      <c r="A196" s="21">
        <v>158</v>
      </c>
      <c r="B196" s="15" t="s">
        <v>398</v>
      </c>
      <c r="C196" s="15" t="s">
        <v>399</v>
      </c>
    </row>
    <row r="197" spans="1:3" ht="25.5" customHeight="1" x14ac:dyDescent="0.3">
      <c r="A197" s="21">
        <v>202</v>
      </c>
      <c r="B197" s="15" t="s">
        <v>400</v>
      </c>
      <c r="C197" s="15" t="s">
        <v>401</v>
      </c>
    </row>
    <row r="198" spans="1:3" ht="25.5" customHeight="1" x14ac:dyDescent="0.3">
      <c r="A198" s="21">
        <v>244</v>
      </c>
      <c r="B198" s="15" t="s">
        <v>402</v>
      </c>
      <c r="C198" s="15" t="s">
        <v>403</v>
      </c>
    </row>
    <row r="199" spans="1:3" ht="25.5" customHeight="1" x14ac:dyDescent="0.3">
      <c r="A199" s="21">
        <v>487</v>
      </c>
      <c r="B199" s="15" t="s">
        <v>404</v>
      </c>
      <c r="C199" s="15" t="s">
        <v>405</v>
      </c>
    </row>
    <row r="200" spans="1:3" ht="25.5" customHeight="1" x14ac:dyDescent="0.3">
      <c r="A200" s="21">
        <v>203</v>
      </c>
      <c r="B200" s="15" t="s">
        <v>406</v>
      </c>
      <c r="C200" s="15" t="s">
        <v>46</v>
      </c>
    </row>
    <row r="201" spans="1:3" ht="25.5" customHeight="1" x14ac:dyDescent="0.3">
      <c r="A201" s="21">
        <v>225</v>
      </c>
      <c r="B201" s="15" t="s">
        <v>407</v>
      </c>
      <c r="C201" s="15" t="s">
        <v>46</v>
      </c>
    </row>
    <row r="202" spans="1:3" ht="25.5" customHeight="1" x14ac:dyDescent="0.3">
      <c r="A202" s="21">
        <v>226</v>
      </c>
      <c r="B202" s="15" t="s">
        <v>408</v>
      </c>
      <c r="C202" s="15" t="s">
        <v>46</v>
      </c>
    </row>
    <row r="203" spans="1:3" ht="25.5" customHeight="1" x14ac:dyDescent="0.3">
      <c r="A203" s="21">
        <v>234</v>
      </c>
      <c r="B203" s="15" t="s">
        <v>409</v>
      </c>
      <c r="C203" s="15" t="s">
        <v>410</v>
      </c>
    </row>
    <row r="204" spans="1:3" ht="25.5" customHeight="1" x14ac:dyDescent="0.3">
      <c r="A204" s="21">
        <v>126</v>
      </c>
      <c r="B204" s="15" t="s">
        <v>411</v>
      </c>
      <c r="C204" s="15" t="s">
        <v>412</v>
      </c>
    </row>
    <row r="205" spans="1:3" ht="25.5" customHeight="1" x14ac:dyDescent="0.3">
      <c r="A205" s="21">
        <v>192</v>
      </c>
      <c r="B205" s="15" t="s">
        <v>413</v>
      </c>
      <c r="C205" s="15" t="s">
        <v>414</v>
      </c>
    </row>
    <row r="206" spans="1:3" ht="25.5" customHeight="1" x14ac:dyDescent="0.3">
      <c r="A206" s="21">
        <v>227</v>
      </c>
      <c r="B206" s="15" t="s">
        <v>415</v>
      </c>
      <c r="C206" s="15" t="s">
        <v>416</v>
      </c>
    </row>
    <row r="207" spans="1:3" ht="25.5" customHeight="1" x14ac:dyDescent="0.3">
      <c r="A207" s="21">
        <v>243</v>
      </c>
      <c r="B207" s="15" t="s">
        <v>417</v>
      </c>
      <c r="C207" s="15" t="s">
        <v>418</v>
      </c>
    </row>
    <row r="208" spans="1:3" ht="25.5" customHeight="1" x14ac:dyDescent="0.3">
      <c r="A208" s="21">
        <v>458</v>
      </c>
      <c r="B208" s="15" t="s">
        <v>419</v>
      </c>
      <c r="C208" s="15" t="s">
        <v>46</v>
      </c>
    </row>
    <row r="209" spans="1:3" ht="25.5" customHeight="1" x14ac:dyDescent="0.3">
      <c r="A209" s="21">
        <v>442</v>
      </c>
      <c r="B209" s="15" t="s">
        <v>420</v>
      </c>
      <c r="C209" s="15" t="s">
        <v>421</v>
      </c>
    </row>
    <row r="210" spans="1:3" ht="25.5" customHeight="1" x14ac:dyDescent="0.3">
      <c r="A210" s="21">
        <v>441</v>
      </c>
      <c r="B210" s="15" t="s">
        <v>422</v>
      </c>
      <c r="C210" s="15" t="s">
        <v>423</v>
      </c>
    </row>
    <row r="211" spans="1:3" ht="25.5" customHeight="1" x14ac:dyDescent="0.3">
      <c r="A211" s="21">
        <v>56</v>
      </c>
      <c r="B211" s="15" t="s">
        <v>424</v>
      </c>
      <c r="C211" s="15" t="s">
        <v>425</v>
      </c>
    </row>
    <row r="212" spans="1:3" ht="25.5" customHeight="1" x14ac:dyDescent="0.3">
      <c r="A212" s="21">
        <v>127</v>
      </c>
      <c r="B212" s="15" t="s">
        <v>426</v>
      </c>
      <c r="C212" s="15" t="s">
        <v>427</v>
      </c>
    </row>
    <row r="213" spans="1:3" ht="25.5" customHeight="1" x14ac:dyDescent="0.3">
      <c r="A213" s="21">
        <v>170</v>
      </c>
      <c r="B213" s="15" t="s">
        <v>428</v>
      </c>
      <c r="C213" s="15" t="s">
        <v>429</v>
      </c>
    </row>
    <row r="214" spans="1:3" ht="25.5" customHeight="1" x14ac:dyDescent="0.3">
      <c r="A214" s="21">
        <v>130</v>
      </c>
      <c r="B214" s="15" t="s">
        <v>430</v>
      </c>
      <c r="C214" s="15" t="s">
        <v>431</v>
      </c>
    </row>
    <row r="215" spans="1:3" ht="25.5" customHeight="1" x14ac:dyDescent="0.3">
      <c r="A215" s="21">
        <v>175</v>
      </c>
      <c r="B215" s="15" t="s">
        <v>432</v>
      </c>
      <c r="C215" s="15" t="s">
        <v>433</v>
      </c>
    </row>
    <row r="216" spans="1:3" ht="25.5" customHeight="1" x14ac:dyDescent="0.3">
      <c r="A216" s="21">
        <v>248</v>
      </c>
      <c r="B216" s="15" t="s">
        <v>434</v>
      </c>
      <c r="C216" s="15" t="s">
        <v>435</v>
      </c>
    </row>
    <row r="217" spans="1:3" ht="25.5" customHeight="1" x14ac:dyDescent="0.3">
      <c r="A217" s="21">
        <v>209</v>
      </c>
      <c r="B217" s="15" t="s">
        <v>436</v>
      </c>
      <c r="C217" s="15" t="s">
        <v>437</v>
      </c>
    </row>
    <row r="218" spans="1:3" ht="25.5" customHeight="1" x14ac:dyDescent="0.3">
      <c r="A218" s="21">
        <v>171</v>
      </c>
      <c r="B218" s="15" t="s">
        <v>438</v>
      </c>
      <c r="C218" s="15" t="s">
        <v>439</v>
      </c>
    </row>
    <row r="219" spans="1:3" ht="25.5" customHeight="1" x14ac:dyDescent="0.3">
      <c r="A219" s="21">
        <v>128</v>
      </c>
      <c r="B219" s="15" t="s">
        <v>440</v>
      </c>
      <c r="C219" s="15" t="s">
        <v>441</v>
      </c>
    </row>
    <row r="220" spans="1:3" ht="25.5" customHeight="1" x14ac:dyDescent="0.3">
      <c r="A220" s="21">
        <v>228</v>
      </c>
      <c r="B220" s="15" t="s">
        <v>442</v>
      </c>
      <c r="C220" s="15" t="s">
        <v>443</v>
      </c>
    </row>
    <row r="221" spans="1:3" ht="25.5" customHeight="1" x14ac:dyDescent="0.3">
      <c r="A221" s="21">
        <v>159</v>
      </c>
      <c r="B221" s="15" t="s">
        <v>444</v>
      </c>
      <c r="C221" s="15" t="s">
        <v>445</v>
      </c>
    </row>
    <row r="222" spans="1:3" ht="25.5" customHeight="1" x14ac:dyDescent="0.3">
      <c r="A222" s="21">
        <v>229</v>
      </c>
      <c r="B222" s="15" t="s">
        <v>446</v>
      </c>
      <c r="C222" s="15" t="s">
        <v>447</v>
      </c>
    </row>
    <row r="223" spans="1:3" ht="25.5" customHeight="1" x14ac:dyDescent="0.3">
      <c r="A223" s="21">
        <v>475</v>
      </c>
      <c r="B223" s="15" t="s">
        <v>448</v>
      </c>
      <c r="C223" s="15" t="s">
        <v>449</v>
      </c>
    </row>
    <row r="224" spans="1:3" ht="25.5" customHeight="1" x14ac:dyDescent="0.3">
      <c r="A224" s="21">
        <v>534</v>
      </c>
      <c r="B224" s="15" t="s">
        <v>450</v>
      </c>
      <c r="C224" s="15" t="s">
        <v>451</v>
      </c>
    </row>
    <row r="225" spans="1:3" ht="25.5" customHeight="1" x14ac:dyDescent="0.3">
      <c r="A225" s="21">
        <v>323</v>
      </c>
      <c r="B225" s="15" t="s">
        <v>452</v>
      </c>
      <c r="C225" s="15" t="s">
        <v>453</v>
      </c>
    </row>
    <row r="226" spans="1:3" ht="25.5" customHeight="1" x14ac:dyDescent="0.3">
      <c r="A226" s="21">
        <v>249</v>
      </c>
      <c r="B226" s="15" t="s">
        <v>454</v>
      </c>
      <c r="C226" s="15" t="s">
        <v>455</v>
      </c>
    </row>
    <row r="227" spans="1:3" ht="25.5" customHeight="1" x14ac:dyDescent="0.3">
      <c r="A227" s="21">
        <v>467</v>
      </c>
      <c r="B227" s="15" t="s">
        <v>456</v>
      </c>
      <c r="C227" s="15" t="s">
        <v>46</v>
      </c>
    </row>
    <row r="228" spans="1:3" ht="25.5" customHeight="1" x14ac:dyDescent="0.3">
      <c r="A228" s="21">
        <v>433</v>
      </c>
      <c r="B228" s="15" t="s">
        <v>457</v>
      </c>
      <c r="C228" s="15" t="s">
        <v>458</v>
      </c>
    </row>
    <row r="229" spans="1:3" ht="25.5" customHeight="1" x14ac:dyDescent="0.3">
      <c r="A229" s="21">
        <v>404</v>
      </c>
      <c r="B229" s="15" t="s">
        <v>459</v>
      </c>
      <c r="C229" s="15" t="s">
        <v>460</v>
      </c>
    </row>
    <row r="230" spans="1:3" ht="25.5" customHeight="1" x14ac:dyDescent="0.3">
      <c r="A230" s="21">
        <v>1676</v>
      </c>
      <c r="B230" s="15" t="s">
        <v>461</v>
      </c>
      <c r="C230" s="15" t="s">
        <v>462</v>
      </c>
    </row>
    <row r="231" spans="1:3" ht="25.5" customHeight="1" x14ac:dyDescent="0.3">
      <c r="A231" s="21">
        <v>309</v>
      </c>
      <c r="B231" s="15" t="s">
        <v>463</v>
      </c>
      <c r="C231" s="15" t="s">
        <v>464</v>
      </c>
    </row>
    <row r="232" spans="1:3" ht="25.5" customHeight="1" x14ac:dyDescent="0.3">
      <c r="A232" s="21">
        <v>445</v>
      </c>
      <c r="B232" s="15" t="s">
        <v>465</v>
      </c>
      <c r="C232" s="15" t="s">
        <v>46</v>
      </c>
    </row>
    <row r="233" spans="1:3" ht="25.5" customHeight="1" x14ac:dyDescent="0.3">
      <c r="A233" s="21">
        <v>409</v>
      </c>
      <c r="B233" s="15" t="s">
        <v>466</v>
      </c>
      <c r="C233" s="15" t="s">
        <v>46</v>
      </c>
    </row>
    <row r="234" spans="1:3" ht="25.5" customHeight="1" x14ac:dyDescent="0.3">
      <c r="A234" s="21">
        <v>395</v>
      </c>
      <c r="B234" s="15" t="s">
        <v>467</v>
      </c>
      <c r="C234" s="15" t="s">
        <v>46</v>
      </c>
    </row>
    <row r="235" spans="1:3" ht="25.5" customHeight="1" x14ac:dyDescent="0.3">
      <c r="A235" s="21">
        <v>161</v>
      </c>
      <c r="B235" s="15" t="s">
        <v>468</v>
      </c>
      <c r="C235" s="15" t="s">
        <v>469</v>
      </c>
    </row>
    <row r="236" spans="1:3" ht="25.5" customHeight="1" x14ac:dyDescent="0.3">
      <c r="A236" s="21">
        <v>195</v>
      </c>
      <c r="B236" s="15" t="s">
        <v>470</v>
      </c>
      <c r="C236" s="15" t="s">
        <v>471</v>
      </c>
    </row>
    <row r="237" spans="1:3" ht="25.5" customHeight="1" x14ac:dyDescent="0.3">
      <c r="A237" s="21">
        <v>383</v>
      </c>
      <c r="B237" s="15" t="s">
        <v>472</v>
      </c>
      <c r="C237" s="15" t="s">
        <v>473</v>
      </c>
    </row>
    <row r="238" spans="1:3" ht="25.5" customHeight="1" x14ac:dyDescent="0.3">
      <c r="A238" s="21">
        <v>417</v>
      </c>
      <c r="B238" s="15" t="s">
        <v>474</v>
      </c>
      <c r="C238" s="15" t="s">
        <v>475</v>
      </c>
    </row>
    <row r="239" spans="1:3" ht="25.5" customHeight="1" x14ac:dyDescent="0.3">
      <c r="A239" s="21">
        <v>3009</v>
      </c>
      <c r="B239" s="15" t="s">
        <v>476</v>
      </c>
      <c r="C239" s="15" t="s">
        <v>477</v>
      </c>
    </row>
    <row r="240" spans="1:3" ht="25.5" customHeight="1" x14ac:dyDescent="0.3">
      <c r="A240" s="21">
        <v>408</v>
      </c>
      <c r="B240" s="15" t="s">
        <v>478</v>
      </c>
      <c r="C240" s="15" t="s">
        <v>479</v>
      </c>
    </row>
    <row r="241" spans="1:3" ht="25.5" customHeight="1" x14ac:dyDescent="0.3">
      <c r="A241" s="21">
        <v>419</v>
      </c>
      <c r="B241" s="15" t="s">
        <v>480</v>
      </c>
      <c r="C241" s="15" t="s">
        <v>481</v>
      </c>
    </row>
    <row r="242" spans="1:3" ht="25.5" customHeight="1" x14ac:dyDescent="0.3">
      <c r="A242" s="21">
        <v>250</v>
      </c>
      <c r="B242" s="15" t="s">
        <v>482</v>
      </c>
      <c r="C242" s="15" t="s">
        <v>483</v>
      </c>
    </row>
    <row r="243" spans="1:3" ht="25.5" customHeight="1" x14ac:dyDescent="0.3">
      <c r="A243" s="21">
        <v>251</v>
      </c>
      <c r="B243" s="15" t="s">
        <v>484</v>
      </c>
      <c r="C243" s="15" t="s">
        <v>485</v>
      </c>
    </row>
    <row r="244" spans="1:3" ht="25.5" customHeight="1" x14ac:dyDescent="0.3">
      <c r="A244" s="21">
        <v>468</v>
      </c>
      <c r="B244" s="15" t="s">
        <v>486</v>
      </c>
      <c r="C244" s="15" t="s">
        <v>487</v>
      </c>
    </row>
    <row r="245" spans="1:3" ht="25.5" customHeight="1" x14ac:dyDescent="0.3">
      <c r="A245" s="21">
        <v>252</v>
      </c>
      <c r="B245" s="15" t="s">
        <v>488</v>
      </c>
      <c r="C245" s="15" t="s">
        <v>489</v>
      </c>
    </row>
    <row r="246" spans="1:3" ht="25.5" customHeight="1" x14ac:dyDescent="0.3">
      <c r="A246" s="21">
        <v>253</v>
      </c>
      <c r="B246" s="15" t="s">
        <v>490</v>
      </c>
      <c r="C246" s="15" t="s">
        <v>491</v>
      </c>
    </row>
    <row r="247" spans="1:3" ht="25.5" customHeight="1" x14ac:dyDescent="0.3">
      <c r="A247" s="21">
        <v>254</v>
      </c>
      <c r="B247" s="15" t="s">
        <v>492</v>
      </c>
      <c r="C247" s="15" t="s">
        <v>493</v>
      </c>
    </row>
    <row r="248" spans="1:3" ht="25.5" customHeight="1" x14ac:dyDescent="0.3">
      <c r="A248" s="21">
        <v>255</v>
      </c>
      <c r="B248" s="15" t="s">
        <v>494</v>
      </c>
      <c r="C248" s="15" t="s">
        <v>495</v>
      </c>
    </row>
    <row r="249" spans="1:3" ht="25.5" customHeight="1" x14ac:dyDescent="0.3">
      <c r="A249" s="21">
        <v>256</v>
      </c>
      <c r="B249" s="15" t="s">
        <v>496</v>
      </c>
      <c r="C249" s="15" t="s">
        <v>497</v>
      </c>
    </row>
    <row r="250" spans="1:3" ht="25.5" customHeight="1" x14ac:dyDescent="0.3">
      <c r="A250" s="21">
        <v>258</v>
      </c>
      <c r="B250" s="15" t="s">
        <v>498</v>
      </c>
      <c r="C250" s="15" t="s">
        <v>499</v>
      </c>
    </row>
    <row r="251" spans="1:3" ht="25.5" customHeight="1" x14ac:dyDescent="0.3">
      <c r="A251" s="21">
        <v>278</v>
      </c>
      <c r="B251" s="15" t="s">
        <v>500</v>
      </c>
      <c r="C251" s="15" t="s">
        <v>501</v>
      </c>
    </row>
    <row r="252" spans="1:3" ht="25.5" customHeight="1" x14ac:dyDescent="0.3">
      <c r="A252" s="21">
        <v>262</v>
      </c>
      <c r="B252" s="15" t="s">
        <v>502</v>
      </c>
      <c r="C252" s="15" t="s">
        <v>503</v>
      </c>
    </row>
    <row r="253" spans="1:3" ht="25.5" customHeight="1" x14ac:dyDescent="0.3">
      <c r="A253" s="21">
        <v>260</v>
      </c>
      <c r="B253" s="15" t="s">
        <v>504</v>
      </c>
      <c r="C253" s="15" t="s">
        <v>505</v>
      </c>
    </row>
    <row r="254" spans="1:3" ht="25.5" customHeight="1" x14ac:dyDescent="0.3">
      <c r="A254" s="21">
        <v>264</v>
      </c>
      <c r="B254" s="15" t="s">
        <v>506</v>
      </c>
      <c r="C254" s="15" t="s">
        <v>507</v>
      </c>
    </row>
    <row r="255" spans="1:3" ht="25.5" customHeight="1" x14ac:dyDescent="0.3">
      <c r="A255" s="21">
        <v>261</v>
      </c>
      <c r="B255" s="15" t="s">
        <v>508</v>
      </c>
      <c r="C255" s="15" t="s">
        <v>509</v>
      </c>
    </row>
    <row r="256" spans="1:3" ht="25.5" customHeight="1" x14ac:dyDescent="0.3">
      <c r="A256" s="21">
        <v>259</v>
      </c>
      <c r="B256" s="15" t="s">
        <v>510</v>
      </c>
      <c r="C256" s="15" t="s">
        <v>511</v>
      </c>
    </row>
    <row r="257" spans="1:3" ht="25.5" customHeight="1" x14ac:dyDescent="0.3">
      <c r="A257" s="21">
        <v>263</v>
      </c>
      <c r="B257" s="15" t="s">
        <v>512</v>
      </c>
      <c r="C257" s="15" t="s">
        <v>513</v>
      </c>
    </row>
    <row r="258" spans="1:3" ht="25.5" customHeight="1" x14ac:dyDescent="0.3">
      <c r="A258" s="22">
        <v>336</v>
      </c>
      <c r="B258" s="15" t="s">
        <v>514</v>
      </c>
      <c r="C258" s="15" t="s">
        <v>515</v>
      </c>
    </row>
  </sheetData>
  <mergeCells count="2">
    <mergeCell ref="F16:J16"/>
    <mergeCell ref="D10:D14"/>
  </mergeCells>
  <pageMargins left="0.7" right="0.7" top="0.75" bottom="0.75" header="0.3" footer="0.3"/>
  <pageSetup orientation="portrait" r:id="rId1"/>
  <tableParts count="8">
    <tablePart r:id="rId2"/>
    <tablePart r:id="rId3"/>
    <tablePart r:id="rId4"/>
    <tablePart r:id="rId5"/>
    <tablePart r:id="rId6"/>
    <tablePart r:id="rId7"/>
    <tablePart r:id="rId8"/>
    <tablePart r:id="rId9"/>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EZ34"/>
  <sheetViews>
    <sheetView showGridLines="0" zoomScaleNormal="100" workbookViewId="0">
      <selection activeCell="N14" sqref="N14"/>
    </sheetView>
  </sheetViews>
  <sheetFormatPr baseColWidth="10" defaultColWidth="0" defaultRowHeight="12.75" x14ac:dyDescent="0.25"/>
  <cols>
    <col min="1" max="1" width="1.5703125" style="11" customWidth="1"/>
    <col min="2" max="2" width="3.140625" style="1" customWidth="1"/>
    <col min="3" max="3" width="3.28515625" style="1" customWidth="1"/>
    <col min="4" max="4" width="8.28515625" style="1" customWidth="1"/>
    <col min="5" max="5" width="12.7109375" style="1" bestFit="1" customWidth="1"/>
    <col min="6" max="6" width="11.7109375" style="1" bestFit="1" customWidth="1"/>
    <col min="7" max="7" width="15.140625" style="1" bestFit="1" customWidth="1"/>
    <col min="8" max="8" width="15.42578125" style="1" customWidth="1"/>
    <col min="9" max="9" width="2.5703125" style="1" customWidth="1"/>
    <col min="10" max="10" width="2.140625" style="1" customWidth="1"/>
    <col min="11" max="11" width="15.42578125" style="1" bestFit="1" customWidth="1"/>
    <col min="12" max="12" width="3.28515625" style="1" customWidth="1"/>
    <col min="13" max="13" width="13.42578125" style="1" customWidth="1"/>
    <col min="14" max="14" width="14.28515625" style="1" bestFit="1" customWidth="1"/>
    <col min="15" max="15" width="10.5703125" style="1" bestFit="1" customWidth="1"/>
    <col min="16" max="16" width="15.42578125" style="2" bestFit="1" customWidth="1"/>
    <col min="17" max="17" width="11" style="2" bestFit="1" customWidth="1"/>
    <col min="18" max="18" width="3.42578125" style="2" customWidth="1"/>
    <col min="19" max="19" width="3.28515625" style="2" customWidth="1"/>
    <col min="20" max="20" width="8.140625" style="1" customWidth="1"/>
    <col min="21" max="21" width="8.140625" style="2" customWidth="1"/>
    <col min="22" max="22" width="8.140625" style="1" customWidth="1"/>
    <col min="23" max="23" width="3.85546875" style="2" customWidth="1"/>
    <col min="24" max="24" width="3" style="2" customWidth="1"/>
    <col min="25" max="25" width="2.5703125" style="2" customWidth="1"/>
    <col min="26" max="26" width="3.42578125" style="2" customWidth="1"/>
    <col min="27" max="27" width="8.140625" style="2" hidden="1"/>
    <col min="28" max="29" width="8.140625" style="1" hidden="1"/>
    <col min="30" max="33" width="8.140625" style="2" hidden="1"/>
    <col min="34" max="36" width="8.140625" style="1" hidden="1"/>
    <col min="37" max="37" width="8.140625" style="2" hidden="1"/>
    <col min="38" max="38" width="45.85546875" style="1" hidden="1"/>
    <col min="39" max="39" width="9.42578125" style="1" hidden="1"/>
    <col min="40" max="40" width="9.85546875" style="1" hidden="1"/>
    <col min="41" max="41" width="8" style="1" hidden="1"/>
    <col min="42" max="42" width="9.42578125" style="1" hidden="1"/>
    <col min="43" max="43" width="10.42578125" style="1" hidden="1"/>
    <col min="44" max="44" width="28.140625" style="1" hidden="1"/>
    <col min="45" max="250" width="9.140625" style="1" hidden="1"/>
    <col min="251" max="251" width="3.28515625" style="1" hidden="1"/>
    <col min="252" max="252" width="12" style="1" hidden="1"/>
    <col min="253" max="253" width="22.5703125" style="1" hidden="1"/>
    <col min="254" max="254" width="8.5703125" style="1" hidden="1"/>
    <col min="255" max="255" width="44.42578125" style="1" hidden="1"/>
    <col min="256" max="262" width="7.7109375" style="1" hidden="1"/>
    <col min="263" max="263" width="8.42578125" style="1" hidden="1"/>
    <col min="264" max="264" width="12.5703125" style="1" hidden="1"/>
    <col min="265" max="265" width="19.28515625" style="1" hidden="1"/>
    <col min="266" max="269" width="3.28515625" style="1" hidden="1"/>
    <col min="270" max="270" width="10" style="1" hidden="1"/>
    <col min="271" max="271" width="12.7109375" style="1" hidden="1"/>
    <col min="272" max="275" width="3.28515625" style="1" hidden="1"/>
    <col min="276" max="276" width="57.140625" style="1" hidden="1"/>
    <col min="277" max="290" width="0" style="1" hidden="1"/>
    <col min="291" max="291" width="12.7109375" style="1" hidden="1"/>
    <col min="292" max="292" width="10.85546875" style="1" hidden="1"/>
    <col min="293" max="293" width="6.140625" style="1" hidden="1"/>
    <col min="294" max="294" width="45.85546875" style="1" hidden="1"/>
    <col min="295" max="295" width="9.42578125" style="1" hidden="1"/>
    <col min="296" max="296" width="9.85546875" style="1" hidden="1"/>
    <col min="297" max="297" width="8" style="1" hidden="1"/>
    <col min="298" max="298" width="9.42578125" style="1" hidden="1"/>
    <col min="299" max="299" width="10.42578125" style="1" hidden="1"/>
    <col min="300" max="300" width="28.140625" style="1" hidden="1"/>
    <col min="301" max="506" width="9.140625" style="1" hidden="1"/>
    <col min="507" max="507" width="3.28515625" style="1" hidden="1"/>
    <col min="508" max="508" width="12" style="1" hidden="1"/>
    <col min="509" max="509" width="22.5703125" style="1" hidden="1"/>
    <col min="510" max="510" width="8.5703125" style="1" hidden="1"/>
    <col min="511" max="511" width="44.42578125" style="1" hidden="1"/>
    <col min="512" max="518" width="7.7109375" style="1" hidden="1"/>
    <col min="519" max="519" width="8.42578125" style="1" hidden="1"/>
    <col min="520" max="520" width="12.5703125" style="1" hidden="1"/>
    <col min="521" max="521" width="19.28515625" style="1" hidden="1"/>
    <col min="522" max="525" width="3.28515625" style="1" hidden="1"/>
    <col min="526" max="526" width="10" style="1" hidden="1"/>
    <col min="527" max="527" width="12.7109375" style="1" hidden="1"/>
    <col min="528" max="531" width="3.28515625" style="1" hidden="1"/>
    <col min="532" max="532" width="57.140625" style="1" hidden="1"/>
    <col min="533" max="546" width="0" style="1" hidden="1"/>
    <col min="547" max="547" width="12.7109375" style="1" hidden="1"/>
    <col min="548" max="548" width="10.85546875" style="1" hidden="1"/>
    <col min="549" max="549" width="6.140625" style="1" hidden="1"/>
    <col min="550" max="550" width="45.85546875" style="1" hidden="1"/>
    <col min="551" max="551" width="9.42578125" style="1" hidden="1"/>
    <col min="552" max="552" width="9.85546875" style="1" hidden="1"/>
    <col min="553" max="553" width="8" style="1" hidden="1"/>
    <col min="554" max="554" width="9.42578125" style="1" hidden="1"/>
    <col min="555" max="555" width="10.42578125" style="1" hidden="1"/>
    <col min="556" max="556" width="28.140625" style="1" hidden="1"/>
    <col min="557" max="762" width="9.140625" style="1" hidden="1"/>
    <col min="763" max="763" width="3.28515625" style="1" hidden="1"/>
    <col min="764" max="764" width="12" style="1" hidden="1"/>
    <col min="765" max="765" width="22.5703125" style="1" hidden="1"/>
    <col min="766" max="766" width="8.5703125" style="1" hidden="1"/>
    <col min="767" max="767" width="44.42578125" style="1" hidden="1"/>
    <col min="768" max="774" width="7.7109375" style="1" hidden="1"/>
    <col min="775" max="775" width="8.42578125" style="1" hidden="1"/>
    <col min="776" max="776" width="12.5703125" style="1" hidden="1"/>
    <col min="777" max="777" width="19.28515625" style="1" hidden="1"/>
    <col min="778" max="781" width="3.28515625" style="1" hidden="1"/>
    <col min="782" max="782" width="10" style="1" hidden="1"/>
    <col min="783" max="783" width="12.7109375" style="1" hidden="1"/>
    <col min="784" max="787" width="3.28515625" style="1" hidden="1"/>
    <col min="788" max="788" width="57.140625" style="1" hidden="1"/>
    <col min="789" max="802" width="0" style="1" hidden="1"/>
    <col min="803" max="803" width="12.7109375" style="1" hidden="1"/>
    <col min="804" max="804" width="10.85546875" style="1" hidden="1"/>
    <col min="805" max="805" width="6.140625" style="1" hidden="1"/>
    <col min="806" max="806" width="45.85546875" style="1" hidden="1"/>
    <col min="807" max="807" width="9.42578125" style="1" hidden="1"/>
    <col min="808" max="808" width="9.85546875" style="1" hidden="1"/>
    <col min="809" max="809" width="8" style="1" hidden="1"/>
    <col min="810" max="810" width="9.42578125" style="1" hidden="1"/>
    <col min="811" max="811" width="10.42578125" style="1" hidden="1"/>
    <col min="812" max="812" width="28.140625" style="1" hidden="1"/>
    <col min="813" max="1018" width="9.140625" style="1" hidden="1"/>
    <col min="1019" max="1019" width="3.28515625" style="1" hidden="1"/>
    <col min="1020" max="1020" width="12" style="1" hidden="1"/>
    <col min="1021" max="1021" width="22.5703125" style="1" hidden="1"/>
    <col min="1022" max="1022" width="8.5703125" style="1" hidden="1"/>
    <col min="1023" max="1023" width="44.42578125" style="1" hidden="1"/>
    <col min="1024" max="1030" width="7.7109375" style="1" hidden="1"/>
    <col min="1031" max="1031" width="8.42578125" style="1" hidden="1"/>
    <col min="1032" max="1032" width="12.5703125" style="1" hidden="1"/>
    <col min="1033" max="1033" width="19.28515625" style="1" hidden="1"/>
    <col min="1034" max="1037" width="3.28515625" style="1" hidden="1"/>
    <col min="1038" max="1038" width="10" style="1" hidden="1"/>
    <col min="1039" max="1039" width="12.7109375" style="1" hidden="1"/>
    <col min="1040" max="1043" width="3.28515625" style="1" hidden="1"/>
    <col min="1044" max="1044" width="57.140625" style="1" hidden="1"/>
    <col min="1045" max="1058" width="0" style="1" hidden="1"/>
    <col min="1059" max="1059" width="12.7109375" style="1" hidden="1"/>
    <col min="1060" max="1060" width="10.85546875" style="1" hidden="1"/>
    <col min="1061" max="1061" width="6.140625" style="1" hidden="1"/>
    <col min="1062" max="1062" width="45.85546875" style="1" hidden="1"/>
    <col min="1063" max="1063" width="9.42578125" style="1" hidden="1"/>
    <col min="1064" max="1064" width="9.85546875" style="1" hidden="1"/>
    <col min="1065" max="1065" width="8" style="1" hidden="1"/>
    <col min="1066" max="1066" width="9.42578125" style="1" hidden="1"/>
    <col min="1067" max="1067" width="10.42578125" style="1" hidden="1"/>
    <col min="1068" max="1068" width="28.140625" style="1" hidden="1"/>
    <col min="1069" max="1274" width="9.140625" style="1" hidden="1"/>
    <col min="1275" max="1275" width="3.28515625" style="1" hidden="1"/>
    <col min="1276" max="1276" width="12" style="1" hidden="1"/>
    <col min="1277" max="1277" width="22.5703125" style="1" hidden="1"/>
    <col min="1278" max="1278" width="8.5703125" style="1" hidden="1"/>
    <col min="1279" max="1279" width="44.42578125" style="1" hidden="1"/>
    <col min="1280" max="1286" width="7.7109375" style="1" hidden="1"/>
    <col min="1287" max="1287" width="8.42578125" style="1" hidden="1"/>
    <col min="1288" max="1288" width="12.5703125" style="1" hidden="1"/>
    <col min="1289" max="1289" width="19.28515625" style="1" hidden="1"/>
    <col min="1290" max="1293" width="3.28515625" style="1" hidden="1"/>
    <col min="1294" max="1294" width="10" style="1" hidden="1"/>
    <col min="1295" max="1295" width="12.7109375" style="1" hidden="1"/>
    <col min="1296" max="1299" width="3.28515625" style="1" hidden="1"/>
    <col min="1300" max="1300" width="57.140625" style="1" hidden="1"/>
    <col min="1301" max="1314" width="0" style="1" hidden="1"/>
    <col min="1315" max="1315" width="12.7109375" style="1" hidden="1"/>
    <col min="1316" max="1316" width="10.85546875" style="1" hidden="1"/>
    <col min="1317" max="1317" width="6.140625" style="1" hidden="1"/>
    <col min="1318" max="1318" width="45.85546875" style="1" hidden="1"/>
    <col min="1319" max="1319" width="9.42578125" style="1" hidden="1"/>
    <col min="1320" max="1320" width="9.85546875" style="1" hidden="1"/>
    <col min="1321" max="1321" width="8" style="1" hidden="1"/>
    <col min="1322" max="1322" width="9.42578125" style="1" hidden="1"/>
    <col min="1323" max="1323" width="10.42578125" style="1" hidden="1"/>
    <col min="1324" max="1324" width="28.140625" style="1" hidden="1"/>
    <col min="1325" max="1530" width="9.140625" style="1" hidden="1"/>
    <col min="1531" max="1531" width="3.28515625" style="1" hidden="1"/>
    <col min="1532" max="1532" width="12" style="1" hidden="1"/>
    <col min="1533" max="1533" width="22.5703125" style="1" hidden="1"/>
    <col min="1534" max="1534" width="8.5703125" style="1" hidden="1"/>
    <col min="1535" max="1535" width="44.42578125" style="1" hidden="1"/>
    <col min="1536" max="1542" width="7.7109375" style="1" hidden="1"/>
    <col min="1543" max="1543" width="8.42578125" style="1" hidden="1"/>
    <col min="1544" max="1544" width="12.5703125" style="1" hidden="1"/>
    <col min="1545" max="1545" width="19.28515625" style="1" hidden="1"/>
    <col min="1546" max="1549" width="3.28515625" style="1" hidden="1"/>
    <col min="1550" max="1550" width="10" style="1" hidden="1"/>
    <col min="1551" max="1551" width="12.7109375" style="1" hidden="1"/>
    <col min="1552" max="1555" width="3.28515625" style="1" hidden="1"/>
    <col min="1556" max="1556" width="57.140625" style="1" hidden="1"/>
    <col min="1557" max="1570" width="0" style="1" hidden="1"/>
    <col min="1571" max="1571" width="12.7109375" style="1" hidden="1"/>
    <col min="1572" max="1572" width="10.85546875" style="1" hidden="1"/>
    <col min="1573" max="1573" width="6.140625" style="1" hidden="1"/>
    <col min="1574" max="1574" width="45.85546875" style="1" hidden="1"/>
    <col min="1575" max="1575" width="9.42578125" style="1" hidden="1"/>
    <col min="1576" max="1576" width="9.85546875" style="1" hidden="1"/>
    <col min="1577" max="1577" width="8" style="1" hidden="1"/>
    <col min="1578" max="1578" width="9.42578125" style="1" hidden="1"/>
    <col min="1579" max="1579" width="10.42578125" style="1" hidden="1"/>
    <col min="1580" max="1580" width="28.140625" style="1" hidden="1"/>
    <col min="1581" max="1786" width="9.140625" style="1" hidden="1"/>
    <col min="1787" max="1787" width="3.28515625" style="1" hidden="1"/>
    <col min="1788" max="1788" width="12" style="1" hidden="1"/>
    <col min="1789" max="1789" width="22.5703125" style="1" hidden="1"/>
    <col min="1790" max="1790" width="8.5703125" style="1" hidden="1"/>
    <col min="1791" max="1791" width="44.42578125" style="1" hidden="1"/>
    <col min="1792" max="1798" width="7.7109375" style="1" hidden="1"/>
    <col min="1799" max="1799" width="8.42578125" style="1" hidden="1"/>
    <col min="1800" max="1800" width="12.5703125" style="1" hidden="1"/>
    <col min="1801" max="1801" width="19.28515625" style="1" hidden="1"/>
    <col min="1802" max="1805" width="3.28515625" style="1" hidden="1"/>
    <col min="1806" max="1806" width="10" style="1" hidden="1"/>
    <col min="1807" max="1807" width="12.7109375" style="1" hidden="1"/>
    <col min="1808" max="1811" width="3.28515625" style="1" hidden="1"/>
    <col min="1812" max="1812" width="57.140625" style="1" hidden="1"/>
    <col min="1813" max="1826" width="0" style="1" hidden="1"/>
    <col min="1827" max="1827" width="12.7109375" style="1" hidden="1"/>
    <col min="1828" max="1828" width="10.85546875" style="1" hidden="1"/>
    <col min="1829" max="1829" width="6.140625" style="1" hidden="1"/>
    <col min="1830" max="1830" width="45.85546875" style="1" hidden="1"/>
    <col min="1831" max="1831" width="9.42578125" style="1" hidden="1"/>
    <col min="1832" max="1832" width="9.85546875" style="1" hidden="1"/>
    <col min="1833" max="1833" width="8" style="1" hidden="1"/>
    <col min="1834" max="1834" width="9.42578125" style="1" hidden="1"/>
    <col min="1835" max="1835" width="10.42578125" style="1" hidden="1"/>
    <col min="1836" max="1836" width="28.140625" style="1" hidden="1"/>
    <col min="1837" max="2042" width="9.140625" style="1" hidden="1"/>
    <col min="2043" max="2043" width="3.28515625" style="1" hidden="1"/>
    <col min="2044" max="2044" width="12" style="1" hidden="1"/>
    <col min="2045" max="2045" width="22.5703125" style="1" hidden="1"/>
    <col min="2046" max="2046" width="8.5703125" style="1" hidden="1"/>
    <col min="2047" max="2047" width="44.42578125" style="1" hidden="1"/>
    <col min="2048" max="2054" width="7.7109375" style="1" hidden="1"/>
    <col min="2055" max="2055" width="8.42578125" style="1" hidden="1"/>
    <col min="2056" max="2056" width="12.5703125" style="1" hidden="1"/>
    <col min="2057" max="2057" width="19.28515625" style="1" hidden="1"/>
    <col min="2058" max="2061" width="3.28515625" style="1" hidden="1"/>
    <col min="2062" max="2062" width="10" style="1" hidden="1"/>
    <col min="2063" max="2063" width="12.7109375" style="1" hidden="1"/>
    <col min="2064" max="2067" width="3.28515625" style="1" hidden="1"/>
    <col min="2068" max="2068" width="57.140625" style="1" hidden="1"/>
    <col min="2069" max="2082" width="0" style="1" hidden="1"/>
    <col min="2083" max="2083" width="12.7109375" style="1" hidden="1"/>
    <col min="2084" max="2084" width="10.85546875" style="1" hidden="1"/>
    <col min="2085" max="2085" width="6.140625" style="1" hidden="1"/>
    <col min="2086" max="2086" width="45.85546875" style="1" hidden="1"/>
    <col min="2087" max="2087" width="9.42578125" style="1" hidden="1"/>
    <col min="2088" max="2088" width="9.85546875" style="1" hidden="1"/>
    <col min="2089" max="2089" width="8" style="1" hidden="1"/>
    <col min="2090" max="2090" width="9.42578125" style="1" hidden="1"/>
    <col min="2091" max="2091" width="10.42578125" style="1" hidden="1"/>
    <col min="2092" max="2092" width="28.140625" style="1" hidden="1"/>
    <col min="2093" max="2298" width="9.140625" style="1" hidden="1"/>
    <col min="2299" max="2299" width="3.28515625" style="1" hidden="1"/>
    <col min="2300" max="2300" width="12" style="1" hidden="1"/>
    <col min="2301" max="2301" width="22.5703125" style="1" hidden="1"/>
    <col min="2302" max="2302" width="8.5703125" style="1" hidden="1"/>
    <col min="2303" max="2303" width="44.42578125" style="1" hidden="1"/>
    <col min="2304" max="2310" width="7.7109375" style="1" hidden="1"/>
    <col min="2311" max="2311" width="8.42578125" style="1" hidden="1"/>
    <col min="2312" max="2312" width="12.5703125" style="1" hidden="1"/>
    <col min="2313" max="2313" width="19.28515625" style="1" hidden="1"/>
    <col min="2314" max="2317" width="3.28515625" style="1" hidden="1"/>
    <col min="2318" max="2318" width="10" style="1" hidden="1"/>
    <col min="2319" max="2319" width="12.7109375" style="1" hidden="1"/>
    <col min="2320" max="2323" width="3.28515625" style="1" hidden="1"/>
    <col min="2324" max="2324" width="57.140625" style="1" hidden="1"/>
    <col min="2325" max="2338" width="0" style="1" hidden="1"/>
    <col min="2339" max="2339" width="12.7109375" style="1" hidden="1"/>
    <col min="2340" max="2340" width="10.85546875" style="1" hidden="1"/>
    <col min="2341" max="2341" width="6.140625" style="1" hidden="1"/>
    <col min="2342" max="2342" width="45.85546875" style="1" hidden="1"/>
    <col min="2343" max="2343" width="9.42578125" style="1" hidden="1"/>
    <col min="2344" max="2344" width="9.85546875" style="1" hidden="1"/>
    <col min="2345" max="2345" width="8" style="1" hidden="1"/>
    <col min="2346" max="2346" width="9.42578125" style="1" hidden="1"/>
    <col min="2347" max="2347" width="10.42578125" style="1" hidden="1"/>
    <col min="2348" max="2348" width="28.140625" style="1" hidden="1"/>
    <col min="2349" max="2554" width="9.140625" style="1" hidden="1"/>
    <col min="2555" max="2555" width="3.28515625" style="1" hidden="1"/>
    <col min="2556" max="2556" width="12" style="1" hidden="1"/>
    <col min="2557" max="2557" width="22.5703125" style="1" hidden="1"/>
    <col min="2558" max="2558" width="8.5703125" style="1" hidden="1"/>
    <col min="2559" max="2559" width="44.42578125" style="1" hidden="1"/>
    <col min="2560" max="2566" width="7.7109375" style="1" hidden="1"/>
    <col min="2567" max="2567" width="8.42578125" style="1" hidden="1"/>
    <col min="2568" max="2568" width="12.5703125" style="1" hidden="1"/>
    <col min="2569" max="2569" width="19.28515625" style="1" hidden="1"/>
    <col min="2570" max="2573" width="3.28515625" style="1" hidden="1"/>
    <col min="2574" max="2574" width="10" style="1" hidden="1"/>
    <col min="2575" max="2575" width="12.7109375" style="1" hidden="1"/>
    <col min="2576" max="2579" width="3.28515625" style="1" hidden="1"/>
    <col min="2580" max="2580" width="57.140625" style="1" hidden="1"/>
    <col min="2581" max="2594" width="0" style="1" hidden="1"/>
    <col min="2595" max="2595" width="12.7109375" style="1" hidden="1"/>
    <col min="2596" max="2596" width="10.85546875" style="1" hidden="1"/>
    <col min="2597" max="2597" width="6.140625" style="1" hidden="1"/>
    <col min="2598" max="2598" width="45.85546875" style="1" hidden="1"/>
    <col min="2599" max="2599" width="9.42578125" style="1" hidden="1"/>
    <col min="2600" max="2600" width="9.85546875" style="1" hidden="1"/>
    <col min="2601" max="2601" width="8" style="1" hidden="1"/>
    <col min="2602" max="2602" width="9.42578125" style="1" hidden="1"/>
    <col min="2603" max="2603" width="10.42578125" style="1" hidden="1"/>
    <col min="2604" max="2604" width="28.140625" style="1" hidden="1"/>
    <col min="2605" max="2810" width="9.140625" style="1" hidden="1"/>
    <col min="2811" max="2811" width="3.28515625" style="1" hidden="1"/>
    <col min="2812" max="2812" width="12" style="1" hidden="1"/>
    <col min="2813" max="2813" width="22.5703125" style="1" hidden="1"/>
    <col min="2814" max="2814" width="8.5703125" style="1" hidden="1"/>
    <col min="2815" max="2815" width="44.42578125" style="1" hidden="1"/>
    <col min="2816" max="2822" width="7.7109375" style="1" hidden="1"/>
    <col min="2823" max="2823" width="8.42578125" style="1" hidden="1"/>
    <col min="2824" max="2824" width="12.5703125" style="1" hidden="1"/>
    <col min="2825" max="2825" width="19.28515625" style="1" hidden="1"/>
    <col min="2826" max="2829" width="3.28515625" style="1" hidden="1"/>
    <col min="2830" max="2830" width="10" style="1" hidden="1"/>
    <col min="2831" max="2831" width="12.7109375" style="1" hidden="1"/>
    <col min="2832" max="2835" width="3.28515625" style="1" hidden="1"/>
    <col min="2836" max="2836" width="57.140625" style="1" hidden="1"/>
    <col min="2837" max="2850" width="0" style="1" hidden="1"/>
    <col min="2851" max="2851" width="12.7109375" style="1" hidden="1"/>
    <col min="2852" max="2852" width="10.85546875" style="1" hidden="1"/>
    <col min="2853" max="2853" width="6.140625" style="1" hidden="1"/>
    <col min="2854" max="2854" width="45.85546875" style="1" hidden="1"/>
    <col min="2855" max="2855" width="9.42578125" style="1" hidden="1"/>
    <col min="2856" max="2856" width="9.85546875" style="1" hidden="1"/>
    <col min="2857" max="2857" width="8" style="1" hidden="1"/>
    <col min="2858" max="2858" width="9.42578125" style="1" hidden="1"/>
    <col min="2859" max="2859" width="10.42578125" style="1" hidden="1"/>
    <col min="2860" max="2860" width="28.140625" style="1" hidden="1"/>
    <col min="2861" max="3066" width="9.140625" style="1" hidden="1"/>
    <col min="3067" max="3067" width="3.28515625" style="1" hidden="1"/>
    <col min="3068" max="3068" width="12" style="1" hidden="1"/>
    <col min="3069" max="3069" width="22.5703125" style="1" hidden="1"/>
    <col min="3070" max="3070" width="8.5703125" style="1" hidden="1"/>
    <col min="3071" max="3071" width="44.42578125" style="1" hidden="1"/>
    <col min="3072" max="3078" width="7.7109375" style="1" hidden="1"/>
    <col min="3079" max="3079" width="8.42578125" style="1" hidden="1"/>
    <col min="3080" max="3080" width="12.5703125" style="1" hidden="1"/>
    <col min="3081" max="3081" width="19.28515625" style="1" hidden="1"/>
    <col min="3082" max="3085" width="3.28515625" style="1" hidden="1"/>
    <col min="3086" max="3086" width="10" style="1" hidden="1"/>
    <col min="3087" max="3087" width="12.7109375" style="1" hidden="1"/>
    <col min="3088" max="3091" width="3.28515625" style="1" hidden="1"/>
    <col min="3092" max="3092" width="57.140625" style="1" hidden="1"/>
    <col min="3093" max="3106" width="0" style="1" hidden="1"/>
    <col min="3107" max="3107" width="12.7109375" style="1" hidden="1"/>
    <col min="3108" max="3108" width="10.85546875" style="1" hidden="1"/>
    <col min="3109" max="3109" width="6.140625" style="1" hidden="1"/>
    <col min="3110" max="3110" width="45.85546875" style="1" hidden="1"/>
    <col min="3111" max="3111" width="9.42578125" style="1" hidden="1"/>
    <col min="3112" max="3112" width="9.85546875" style="1" hidden="1"/>
    <col min="3113" max="3113" width="8" style="1" hidden="1"/>
    <col min="3114" max="3114" width="9.42578125" style="1" hidden="1"/>
    <col min="3115" max="3115" width="10.42578125" style="1" hidden="1"/>
    <col min="3116" max="3116" width="28.140625" style="1" hidden="1"/>
    <col min="3117" max="3322" width="9.140625" style="1" hidden="1"/>
    <col min="3323" max="3323" width="3.28515625" style="1" hidden="1"/>
    <col min="3324" max="3324" width="12" style="1" hidden="1"/>
    <col min="3325" max="3325" width="22.5703125" style="1" hidden="1"/>
    <col min="3326" max="3326" width="8.5703125" style="1" hidden="1"/>
    <col min="3327" max="3327" width="44.42578125" style="1" hidden="1"/>
    <col min="3328" max="3334" width="7.7109375" style="1" hidden="1"/>
    <col min="3335" max="3335" width="8.42578125" style="1" hidden="1"/>
    <col min="3336" max="3336" width="12.5703125" style="1" hidden="1"/>
    <col min="3337" max="3337" width="19.28515625" style="1" hidden="1"/>
    <col min="3338" max="3341" width="3.28515625" style="1" hidden="1"/>
    <col min="3342" max="3342" width="10" style="1" hidden="1"/>
    <col min="3343" max="3343" width="12.7109375" style="1" hidden="1"/>
    <col min="3344" max="3347" width="3.28515625" style="1" hidden="1"/>
    <col min="3348" max="3348" width="57.140625" style="1" hidden="1"/>
    <col min="3349" max="3362" width="0" style="1" hidden="1"/>
    <col min="3363" max="3363" width="12.7109375" style="1" hidden="1"/>
    <col min="3364" max="3364" width="10.85546875" style="1" hidden="1"/>
    <col min="3365" max="3365" width="6.140625" style="1" hidden="1"/>
    <col min="3366" max="3366" width="45.85546875" style="1" hidden="1"/>
    <col min="3367" max="3367" width="9.42578125" style="1" hidden="1"/>
    <col min="3368" max="3368" width="9.85546875" style="1" hidden="1"/>
    <col min="3369" max="3369" width="8" style="1" hidden="1"/>
    <col min="3370" max="3370" width="9.42578125" style="1" hidden="1"/>
    <col min="3371" max="3371" width="10.42578125" style="1" hidden="1"/>
    <col min="3372" max="3372" width="28.140625" style="1" hidden="1"/>
    <col min="3373" max="3578" width="9.140625" style="1" hidden="1"/>
    <col min="3579" max="3579" width="3.28515625" style="1" hidden="1"/>
    <col min="3580" max="3580" width="12" style="1" hidden="1"/>
    <col min="3581" max="3581" width="22.5703125" style="1" hidden="1"/>
    <col min="3582" max="3582" width="8.5703125" style="1" hidden="1"/>
    <col min="3583" max="3583" width="44.42578125" style="1" hidden="1"/>
    <col min="3584" max="3590" width="7.7109375" style="1" hidden="1"/>
    <col min="3591" max="3591" width="8.42578125" style="1" hidden="1"/>
    <col min="3592" max="3592" width="12.5703125" style="1" hidden="1"/>
    <col min="3593" max="3593" width="19.28515625" style="1" hidden="1"/>
    <col min="3594" max="3597" width="3.28515625" style="1" hidden="1"/>
    <col min="3598" max="3598" width="10" style="1" hidden="1"/>
    <col min="3599" max="3599" width="12.7109375" style="1" hidden="1"/>
    <col min="3600" max="3603" width="3.28515625" style="1" hidden="1"/>
    <col min="3604" max="3604" width="57.140625" style="1" hidden="1"/>
    <col min="3605" max="3618" width="0" style="1" hidden="1"/>
    <col min="3619" max="3619" width="12.7109375" style="1" hidden="1"/>
    <col min="3620" max="3620" width="10.85546875" style="1" hidden="1"/>
    <col min="3621" max="3621" width="6.140625" style="1" hidden="1"/>
    <col min="3622" max="3622" width="45.85546875" style="1" hidden="1"/>
    <col min="3623" max="3623" width="9.42578125" style="1" hidden="1"/>
    <col min="3624" max="3624" width="9.85546875" style="1" hidden="1"/>
    <col min="3625" max="3625" width="8" style="1" hidden="1"/>
    <col min="3626" max="3626" width="9.42578125" style="1" hidden="1"/>
    <col min="3627" max="3627" width="10.42578125" style="1" hidden="1"/>
    <col min="3628" max="3628" width="28.140625" style="1" hidden="1"/>
    <col min="3629" max="3834" width="9.140625" style="1" hidden="1"/>
    <col min="3835" max="3835" width="3.28515625" style="1" hidden="1"/>
    <col min="3836" max="3836" width="12" style="1" hidden="1"/>
    <col min="3837" max="3837" width="22.5703125" style="1" hidden="1"/>
    <col min="3838" max="3838" width="8.5703125" style="1" hidden="1"/>
    <col min="3839" max="3839" width="44.42578125" style="1" hidden="1"/>
    <col min="3840" max="3846" width="7.7109375" style="1" hidden="1"/>
    <col min="3847" max="3847" width="8.42578125" style="1" hidden="1"/>
    <col min="3848" max="3848" width="12.5703125" style="1" hidden="1"/>
    <col min="3849" max="3849" width="19.28515625" style="1" hidden="1"/>
    <col min="3850" max="3853" width="3.28515625" style="1" hidden="1"/>
    <col min="3854" max="3854" width="10" style="1" hidden="1"/>
    <col min="3855" max="3855" width="12.7109375" style="1" hidden="1"/>
    <col min="3856" max="3859" width="3.28515625" style="1" hidden="1"/>
    <col min="3860" max="3860" width="57.140625" style="1" hidden="1"/>
    <col min="3861" max="3874" width="0" style="1" hidden="1"/>
    <col min="3875" max="3875" width="12.7109375" style="1" hidden="1"/>
    <col min="3876" max="3876" width="10.85546875" style="1" hidden="1"/>
    <col min="3877" max="3877" width="6.140625" style="1" hidden="1"/>
    <col min="3878" max="3878" width="45.85546875" style="1" hidden="1"/>
    <col min="3879" max="3879" width="9.42578125" style="1" hidden="1"/>
    <col min="3880" max="3880" width="9.85546875" style="1" hidden="1"/>
    <col min="3881" max="3881" width="8" style="1" hidden="1"/>
    <col min="3882" max="3882" width="9.42578125" style="1" hidden="1"/>
    <col min="3883" max="3883" width="10.42578125" style="1" hidden="1"/>
    <col min="3884" max="3884" width="28.140625" style="1" hidden="1"/>
    <col min="3885" max="4090" width="9.140625" style="1" hidden="1"/>
    <col min="4091" max="4091" width="3.28515625" style="1" hidden="1"/>
    <col min="4092" max="4092" width="12" style="1" hidden="1"/>
    <col min="4093" max="4093" width="22.5703125" style="1" hidden="1"/>
    <col min="4094" max="4094" width="8.5703125" style="1" hidden="1"/>
    <col min="4095" max="4095" width="44.42578125" style="1" hidden="1"/>
    <col min="4096" max="4102" width="7.7109375" style="1" hidden="1"/>
    <col min="4103" max="4103" width="8.42578125" style="1" hidden="1"/>
    <col min="4104" max="4104" width="12.5703125" style="1" hidden="1"/>
    <col min="4105" max="4105" width="19.28515625" style="1" hidden="1"/>
    <col min="4106" max="4109" width="3.28515625" style="1" hidden="1"/>
    <col min="4110" max="4110" width="10" style="1" hidden="1"/>
    <col min="4111" max="4111" width="12.7109375" style="1" hidden="1"/>
    <col min="4112" max="4115" width="3.28515625" style="1" hidden="1"/>
    <col min="4116" max="4116" width="57.140625" style="1" hidden="1"/>
    <col min="4117" max="4130" width="0" style="1" hidden="1"/>
    <col min="4131" max="4131" width="12.7109375" style="1" hidden="1"/>
    <col min="4132" max="4132" width="10.85546875" style="1" hidden="1"/>
    <col min="4133" max="4133" width="6.140625" style="1" hidden="1"/>
    <col min="4134" max="4134" width="45.85546875" style="1" hidden="1"/>
    <col min="4135" max="4135" width="9.42578125" style="1" hidden="1"/>
    <col min="4136" max="4136" width="9.85546875" style="1" hidden="1"/>
    <col min="4137" max="4137" width="8" style="1" hidden="1"/>
    <col min="4138" max="4138" width="9.42578125" style="1" hidden="1"/>
    <col min="4139" max="4139" width="10.42578125" style="1" hidden="1"/>
    <col min="4140" max="4140" width="28.140625" style="1" hidden="1"/>
    <col min="4141" max="4346" width="9.140625" style="1" hidden="1"/>
    <col min="4347" max="4347" width="3.28515625" style="1" hidden="1"/>
    <col min="4348" max="4348" width="12" style="1" hidden="1"/>
    <col min="4349" max="4349" width="22.5703125" style="1" hidden="1"/>
    <col min="4350" max="4350" width="8.5703125" style="1" hidden="1"/>
    <col min="4351" max="4351" width="44.42578125" style="1" hidden="1"/>
    <col min="4352" max="4358" width="7.7109375" style="1" hidden="1"/>
    <col min="4359" max="4359" width="8.42578125" style="1" hidden="1"/>
    <col min="4360" max="4360" width="12.5703125" style="1" hidden="1"/>
    <col min="4361" max="4361" width="19.28515625" style="1" hidden="1"/>
    <col min="4362" max="4365" width="3.28515625" style="1" hidden="1"/>
    <col min="4366" max="4366" width="10" style="1" hidden="1"/>
    <col min="4367" max="4367" width="12.7109375" style="1" hidden="1"/>
    <col min="4368" max="4371" width="3.28515625" style="1" hidden="1"/>
    <col min="4372" max="4372" width="57.140625" style="1" hidden="1"/>
    <col min="4373" max="4386" width="0" style="1" hidden="1"/>
    <col min="4387" max="4387" width="12.7109375" style="1" hidden="1"/>
    <col min="4388" max="4388" width="10.85546875" style="1" hidden="1"/>
    <col min="4389" max="4389" width="6.140625" style="1" hidden="1"/>
    <col min="4390" max="4390" width="45.85546875" style="1" hidden="1"/>
    <col min="4391" max="4391" width="9.42578125" style="1" hidden="1"/>
    <col min="4392" max="4392" width="9.85546875" style="1" hidden="1"/>
    <col min="4393" max="4393" width="8" style="1" hidden="1"/>
    <col min="4394" max="4394" width="9.42578125" style="1" hidden="1"/>
    <col min="4395" max="4395" width="10.42578125" style="1" hidden="1"/>
    <col min="4396" max="4396" width="28.140625" style="1" hidden="1"/>
    <col min="4397" max="4602" width="9.140625" style="1" hidden="1"/>
    <col min="4603" max="4603" width="3.28515625" style="1" hidden="1"/>
    <col min="4604" max="4604" width="12" style="1" hidden="1"/>
    <col min="4605" max="4605" width="22.5703125" style="1" hidden="1"/>
    <col min="4606" max="4606" width="8.5703125" style="1" hidden="1"/>
    <col min="4607" max="4607" width="44.42578125" style="1" hidden="1"/>
    <col min="4608" max="4614" width="7.7109375" style="1" hidden="1"/>
    <col min="4615" max="4615" width="8.42578125" style="1" hidden="1"/>
    <col min="4616" max="4616" width="12.5703125" style="1" hidden="1"/>
    <col min="4617" max="4617" width="19.28515625" style="1" hidden="1"/>
    <col min="4618" max="4621" width="3.28515625" style="1" hidden="1"/>
    <col min="4622" max="4622" width="10" style="1" hidden="1"/>
    <col min="4623" max="4623" width="12.7109375" style="1" hidden="1"/>
    <col min="4624" max="4627" width="3.28515625" style="1" hidden="1"/>
    <col min="4628" max="4628" width="57.140625" style="1" hidden="1"/>
    <col min="4629" max="4642" width="0" style="1" hidden="1"/>
    <col min="4643" max="4643" width="12.7109375" style="1" hidden="1"/>
    <col min="4644" max="4644" width="10.85546875" style="1" hidden="1"/>
    <col min="4645" max="4645" width="6.140625" style="1" hidden="1"/>
    <col min="4646" max="4646" width="45.85546875" style="1" hidden="1"/>
    <col min="4647" max="4647" width="9.42578125" style="1" hidden="1"/>
    <col min="4648" max="4648" width="9.85546875" style="1" hidden="1"/>
    <col min="4649" max="4649" width="8" style="1" hidden="1"/>
    <col min="4650" max="4650" width="9.42578125" style="1" hidden="1"/>
    <col min="4651" max="4651" width="10.42578125" style="1" hidden="1"/>
    <col min="4652" max="4652" width="28.140625" style="1" hidden="1"/>
    <col min="4653" max="4858" width="9.140625" style="1" hidden="1"/>
    <col min="4859" max="4859" width="3.28515625" style="1" hidden="1"/>
    <col min="4860" max="4860" width="12" style="1" hidden="1"/>
    <col min="4861" max="4861" width="22.5703125" style="1" hidden="1"/>
    <col min="4862" max="4862" width="8.5703125" style="1" hidden="1"/>
    <col min="4863" max="4863" width="44.42578125" style="1" hidden="1"/>
    <col min="4864" max="4870" width="7.7109375" style="1" hidden="1"/>
    <col min="4871" max="4871" width="8.42578125" style="1" hidden="1"/>
    <col min="4872" max="4872" width="12.5703125" style="1" hidden="1"/>
    <col min="4873" max="4873" width="19.28515625" style="1" hidden="1"/>
    <col min="4874" max="4877" width="3.28515625" style="1" hidden="1"/>
    <col min="4878" max="4878" width="10" style="1" hidden="1"/>
    <col min="4879" max="4879" width="12.7109375" style="1" hidden="1"/>
    <col min="4880" max="4883" width="3.28515625" style="1" hidden="1"/>
    <col min="4884" max="4884" width="57.140625" style="1" hidden="1"/>
    <col min="4885" max="4898" width="0" style="1" hidden="1"/>
    <col min="4899" max="4899" width="12.7109375" style="1" hidden="1"/>
    <col min="4900" max="4900" width="10.85546875" style="1" hidden="1"/>
    <col min="4901" max="4901" width="6.140625" style="1" hidden="1"/>
    <col min="4902" max="4902" width="45.85546875" style="1" hidden="1"/>
    <col min="4903" max="4903" width="9.42578125" style="1" hidden="1"/>
    <col min="4904" max="4904" width="9.85546875" style="1" hidden="1"/>
    <col min="4905" max="4905" width="8" style="1" hidden="1"/>
    <col min="4906" max="4906" width="9.42578125" style="1" hidden="1"/>
    <col min="4907" max="4907" width="10.42578125" style="1" hidden="1"/>
    <col min="4908" max="4908" width="28.140625" style="1" hidden="1"/>
    <col min="4909" max="5114" width="9.140625" style="1" hidden="1"/>
    <col min="5115" max="5115" width="3.28515625" style="1" hidden="1"/>
    <col min="5116" max="5116" width="12" style="1" hidden="1"/>
    <col min="5117" max="5117" width="22.5703125" style="1" hidden="1"/>
    <col min="5118" max="5118" width="8.5703125" style="1" hidden="1"/>
    <col min="5119" max="5119" width="44.42578125" style="1" hidden="1"/>
    <col min="5120" max="5126" width="7.7109375" style="1" hidden="1"/>
    <col min="5127" max="5127" width="8.42578125" style="1" hidden="1"/>
    <col min="5128" max="5128" width="12.5703125" style="1" hidden="1"/>
    <col min="5129" max="5129" width="19.28515625" style="1" hidden="1"/>
    <col min="5130" max="5133" width="3.28515625" style="1" hidden="1"/>
    <col min="5134" max="5134" width="10" style="1" hidden="1"/>
    <col min="5135" max="5135" width="12.7109375" style="1" hidden="1"/>
    <col min="5136" max="5139" width="3.28515625" style="1" hidden="1"/>
    <col min="5140" max="5140" width="57.140625" style="1" hidden="1"/>
    <col min="5141" max="5154" width="0" style="1" hidden="1"/>
    <col min="5155" max="5155" width="12.7109375" style="1" hidden="1"/>
    <col min="5156" max="5156" width="10.85546875" style="1" hidden="1"/>
    <col min="5157" max="5157" width="6.140625" style="1" hidden="1"/>
    <col min="5158" max="5158" width="45.85546875" style="1" hidden="1"/>
    <col min="5159" max="5159" width="9.42578125" style="1" hidden="1"/>
    <col min="5160" max="5160" width="9.85546875" style="1" hidden="1"/>
    <col min="5161" max="5161" width="8" style="1" hidden="1"/>
    <col min="5162" max="5162" width="9.42578125" style="1" hidden="1"/>
    <col min="5163" max="5163" width="10.42578125" style="1" hidden="1"/>
    <col min="5164" max="5164" width="28.140625" style="1" hidden="1"/>
    <col min="5165" max="5370" width="9.140625" style="1" hidden="1"/>
    <col min="5371" max="5371" width="3.28515625" style="1" hidden="1"/>
    <col min="5372" max="5372" width="12" style="1" hidden="1"/>
    <col min="5373" max="5373" width="22.5703125" style="1" hidden="1"/>
    <col min="5374" max="5374" width="8.5703125" style="1" hidden="1"/>
    <col min="5375" max="5375" width="44.42578125" style="1" hidden="1"/>
    <col min="5376" max="5382" width="7.7109375" style="1" hidden="1"/>
    <col min="5383" max="5383" width="8.42578125" style="1" hidden="1"/>
    <col min="5384" max="5384" width="12.5703125" style="1" hidden="1"/>
    <col min="5385" max="5385" width="19.28515625" style="1" hidden="1"/>
    <col min="5386" max="5389" width="3.28515625" style="1" hidden="1"/>
    <col min="5390" max="5390" width="10" style="1" hidden="1"/>
    <col min="5391" max="5391" width="12.7109375" style="1" hidden="1"/>
    <col min="5392" max="5395" width="3.28515625" style="1" hidden="1"/>
    <col min="5396" max="5396" width="57.140625" style="1" hidden="1"/>
    <col min="5397" max="5410" width="0" style="1" hidden="1"/>
    <col min="5411" max="5411" width="12.7109375" style="1" hidden="1"/>
    <col min="5412" max="5412" width="10.85546875" style="1" hidden="1"/>
    <col min="5413" max="5413" width="6.140625" style="1" hidden="1"/>
    <col min="5414" max="5414" width="45.85546875" style="1" hidden="1"/>
    <col min="5415" max="5415" width="9.42578125" style="1" hidden="1"/>
    <col min="5416" max="5416" width="9.85546875" style="1" hidden="1"/>
    <col min="5417" max="5417" width="8" style="1" hidden="1"/>
    <col min="5418" max="5418" width="9.42578125" style="1" hidden="1"/>
    <col min="5419" max="5419" width="10.42578125" style="1" hidden="1"/>
    <col min="5420" max="5420" width="28.140625" style="1" hidden="1"/>
    <col min="5421" max="5626" width="9.140625" style="1" hidden="1"/>
    <col min="5627" max="5627" width="3.28515625" style="1" hidden="1"/>
    <col min="5628" max="5628" width="12" style="1" hidden="1"/>
    <col min="5629" max="5629" width="22.5703125" style="1" hidden="1"/>
    <col min="5630" max="5630" width="8.5703125" style="1" hidden="1"/>
    <col min="5631" max="5631" width="44.42578125" style="1" hidden="1"/>
    <col min="5632" max="5638" width="7.7109375" style="1" hidden="1"/>
    <col min="5639" max="5639" width="8.42578125" style="1" hidden="1"/>
    <col min="5640" max="5640" width="12.5703125" style="1" hidden="1"/>
    <col min="5641" max="5641" width="19.28515625" style="1" hidden="1"/>
    <col min="5642" max="5645" width="3.28515625" style="1" hidden="1"/>
    <col min="5646" max="5646" width="10" style="1" hidden="1"/>
    <col min="5647" max="5647" width="12.7109375" style="1" hidden="1"/>
    <col min="5648" max="5651" width="3.28515625" style="1" hidden="1"/>
    <col min="5652" max="5652" width="57.140625" style="1" hidden="1"/>
    <col min="5653" max="5666" width="0" style="1" hidden="1"/>
    <col min="5667" max="5667" width="12.7109375" style="1" hidden="1"/>
    <col min="5668" max="5668" width="10.85546875" style="1" hidden="1"/>
    <col min="5669" max="5669" width="6.140625" style="1" hidden="1"/>
    <col min="5670" max="5670" width="45.85546875" style="1" hidden="1"/>
    <col min="5671" max="5671" width="9.42578125" style="1" hidden="1"/>
    <col min="5672" max="5672" width="9.85546875" style="1" hidden="1"/>
    <col min="5673" max="5673" width="8" style="1" hidden="1"/>
    <col min="5674" max="5674" width="9.42578125" style="1" hidden="1"/>
    <col min="5675" max="5675" width="10.42578125" style="1" hidden="1"/>
    <col min="5676" max="5676" width="28.140625" style="1" hidden="1"/>
    <col min="5677" max="5882" width="9.140625" style="1" hidden="1"/>
    <col min="5883" max="5883" width="3.28515625" style="1" hidden="1"/>
    <col min="5884" max="5884" width="12" style="1" hidden="1"/>
    <col min="5885" max="5885" width="22.5703125" style="1" hidden="1"/>
    <col min="5886" max="5886" width="8.5703125" style="1" hidden="1"/>
    <col min="5887" max="5887" width="44.42578125" style="1" hidden="1"/>
    <col min="5888" max="5894" width="7.7109375" style="1" hidden="1"/>
    <col min="5895" max="5895" width="8.42578125" style="1" hidden="1"/>
    <col min="5896" max="5896" width="12.5703125" style="1" hidden="1"/>
    <col min="5897" max="5897" width="19.28515625" style="1" hidden="1"/>
    <col min="5898" max="5901" width="3.28515625" style="1" hidden="1"/>
    <col min="5902" max="5902" width="10" style="1" hidden="1"/>
    <col min="5903" max="5903" width="12.7109375" style="1" hidden="1"/>
    <col min="5904" max="5907" width="3.28515625" style="1" hidden="1"/>
    <col min="5908" max="5908" width="57.140625" style="1" hidden="1"/>
    <col min="5909" max="5922" width="0" style="1" hidden="1"/>
    <col min="5923" max="5923" width="12.7109375" style="1" hidden="1"/>
    <col min="5924" max="5924" width="10.85546875" style="1" hidden="1"/>
    <col min="5925" max="5925" width="6.140625" style="1" hidden="1"/>
    <col min="5926" max="5926" width="45.85546875" style="1" hidden="1"/>
    <col min="5927" max="5927" width="9.42578125" style="1" hidden="1"/>
    <col min="5928" max="5928" width="9.85546875" style="1" hidden="1"/>
    <col min="5929" max="5929" width="8" style="1" hidden="1"/>
    <col min="5930" max="5930" width="9.42578125" style="1" hidden="1"/>
    <col min="5931" max="5931" width="10.42578125" style="1" hidden="1"/>
    <col min="5932" max="5932" width="28.140625" style="1" hidden="1"/>
    <col min="5933" max="6138" width="9.140625" style="1" hidden="1"/>
    <col min="6139" max="6139" width="3.28515625" style="1" hidden="1"/>
    <col min="6140" max="6140" width="12" style="1" hidden="1"/>
    <col min="6141" max="6141" width="22.5703125" style="1" hidden="1"/>
    <col min="6142" max="6142" width="8.5703125" style="1" hidden="1"/>
    <col min="6143" max="6143" width="44.42578125" style="1" hidden="1"/>
    <col min="6144" max="6150" width="7.7109375" style="1" hidden="1"/>
    <col min="6151" max="6151" width="8.42578125" style="1" hidden="1"/>
    <col min="6152" max="6152" width="12.5703125" style="1" hidden="1"/>
    <col min="6153" max="6153" width="19.28515625" style="1" hidden="1"/>
    <col min="6154" max="6157" width="3.28515625" style="1" hidden="1"/>
    <col min="6158" max="6158" width="10" style="1" hidden="1"/>
    <col min="6159" max="6159" width="12.7109375" style="1" hidden="1"/>
    <col min="6160" max="6163" width="3.28515625" style="1" hidden="1"/>
    <col min="6164" max="6164" width="57.140625" style="1" hidden="1"/>
    <col min="6165" max="6178" width="0" style="1" hidden="1"/>
    <col min="6179" max="6179" width="12.7109375" style="1" hidden="1"/>
    <col min="6180" max="6180" width="10.85546875" style="1" hidden="1"/>
    <col min="6181" max="6181" width="6.140625" style="1" hidden="1"/>
    <col min="6182" max="6182" width="45.85546875" style="1" hidden="1"/>
    <col min="6183" max="6183" width="9.42578125" style="1" hidden="1"/>
    <col min="6184" max="6184" width="9.85546875" style="1" hidden="1"/>
    <col min="6185" max="6185" width="8" style="1" hidden="1"/>
    <col min="6186" max="6186" width="9.42578125" style="1" hidden="1"/>
    <col min="6187" max="6187" width="10.42578125" style="1" hidden="1"/>
    <col min="6188" max="6188" width="28.140625" style="1" hidden="1"/>
    <col min="6189" max="6394" width="9.140625" style="1" hidden="1"/>
    <col min="6395" max="6395" width="3.28515625" style="1" hidden="1"/>
    <col min="6396" max="6396" width="12" style="1" hidden="1"/>
    <col min="6397" max="6397" width="22.5703125" style="1" hidden="1"/>
    <col min="6398" max="6398" width="8.5703125" style="1" hidden="1"/>
    <col min="6399" max="6399" width="44.42578125" style="1" hidden="1"/>
    <col min="6400" max="6406" width="7.7109375" style="1" hidden="1"/>
    <col min="6407" max="6407" width="8.42578125" style="1" hidden="1"/>
    <col min="6408" max="6408" width="12.5703125" style="1" hidden="1"/>
    <col min="6409" max="6409" width="19.28515625" style="1" hidden="1"/>
    <col min="6410" max="6413" width="3.28515625" style="1" hidden="1"/>
    <col min="6414" max="6414" width="10" style="1" hidden="1"/>
    <col min="6415" max="6415" width="12.7109375" style="1" hidden="1"/>
    <col min="6416" max="6419" width="3.28515625" style="1" hidden="1"/>
    <col min="6420" max="6420" width="57.140625" style="1" hidden="1"/>
    <col min="6421" max="6434" width="0" style="1" hidden="1"/>
    <col min="6435" max="6435" width="12.7109375" style="1" hidden="1"/>
    <col min="6436" max="6436" width="10.85546875" style="1" hidden="1"/>
    <col min="6437" max="6437" width="6.140625" style="1" hidden="1"/>
    <col min="6438" max="6438" width="45.85546875" style="1" hidden="1"/>
    <col min="6439" max="6439" width="9.42578125" style="1" hidden="1"/>
    <col min="6440" max="6440" width="9.85546875" style="1" hidden="1"/>
    <col min="6441" max="6441" width="8" style="1" hidden="1"/>
    <col min="6442" max="6442" width="9.42578125" style="1" hidden="1"/>
    <col min="6443" max="6443" width="10.42578125" style="1" hidden="1"/>
    <col min="6444" max="6444" width="28.140625" style="1" hidden="1"/>
    <col min="6445" max="6650" width="9.140625" style="1" hidden="1"/>
    <col min="6651" max="6651" width="3.28515625" style="1" hidden="1"/>
    <col min="6652" max="6652" width="12" style="1" hidden="1"/>
    <col min="6653" max="6653" width="22.5703125" style="1" hidden="1"/>
    <col min="6654" max="6654" width="8.5703125" style="1" hidden="1"/>
    <col min="6655" max="6655" width="44.42578125" style="1" hidden="1"/>
    <col min="6656" max="6662" width="7.7109375" style="1" hidden="1"/>
    <col min="6663" max="6663" width="8.42578125" style="1" hidden="1"/>
    <col min="6664" max="6664" width="12.5703125" style="1" hidden="1"/>
    <col min="6665" max="6665" width="19.28515625" style="1" hidden="1"/>
    <col min="6666" max="6669" width="3.28515625" style="1" hidden="1"/>
    <col min="6670" max="6670" width="10" style="1" hidden="1"/>
    <col min="6671" max="6671" width="12.7109375" style="1" hidden="1"/>
    <col min="6672" max="6675" width="3.28515625" style="1" hidden="1"/>
    <col min="6676" max="6676" width="57.140625" style="1" hidden="1"/>
    <col min="6677" max="6690" width="0" style="1" hidden="1"/>
    <col min="6691" max="6691" width="12.7109375" style="1" hidden="1"/>
    <col min="6692" max="6692" width="10.85546875" style="1" hidden="1"/>
    <col min="6693" max="6693" width="6.140625" style="1" hidden="1"/>
    <col min="6694" max="6694" width="45.85546875" style="1" hidden="1"/>
    <col min="6695" max="6695" width="9.42578125" style="1" hidden="1"/>
    <col min="6696" max="6696" width="9.85546875" style="1" hidden="1"/>
    <col min="6697" max="6697" width="8" style="1" hidden="1"/>
    <col min="6698" max="6698" width="9.42578125" style="1" hidden="1"/>
    <col min="6699" max="6699" width="10.42578125" style="1" hidden="1"/>
    <col min="6700" max="6700" width="28.140625" style="1" hidden="1"/>
    <col min="6701" max="6906" width="9.140625" style="1" hidden="1"/>
    <col min="6907" max="6907" width="3.28515625" style="1" hidden="1"/>
    <col min="6908" max="6908" width="12" style="1" hidden="1"/>
    <col min="6909" max="6909" width="22.5703125" style="1" hidden="1"/>
    <col min="6910" max="6910" width="8.5703125" style="1" hidden="1"/>
    <col min="6911" max="6911" width="44.42578125" style="1" hidden="1"/>
    <col min="6912" max="6918" width="7.7109375" style="1" hidden="1"/>
    <col min="6919" max="6919" width="8.42578125" style="1" hidden="1"/>
    <col min="6920" max="6920" width="12.5703125" style="1" hidden="1"/>
    <col min="6921" max="6921" width="19.28515625" style="1" hidden="1"/>
    <col min="6922" max="6925" width="3.28515625" style="1" hidden="1"/>
    <col min="6926" max="6926" width="10" style="1" hidden="1"/>
    <col min="6927" max="6927" width="12.7109375" style="1" hidden="1"/>
    <col min="6928" max="6931" width="3.28515625" style="1" hidden="1"/>
    <col min="6932" max="6932" width="57.140625" style="1" hidden="1"/>
    <col min="6933" max="6946" width="0" style="1" hidden="1"/>
    <col min="6947" max="6947" width="12.7109375" style="1" hidden="1"/>
    <col min="6948" max="6948" width="10.85546875" style="1" hidden="1"/>
    <col min="6949" max="6949" width="6.140625" style="1" hidden="1"/>
    <col min="6950" max="6950" width="45.85546875" style="1" hidden="1"/>
    <col min="6951" max="6951" width="9.42578125" style="1" hidden="1"/>
    <col min="6952" max="6952" width="9.85546875" style="1" hidden="1"/>
    <col min="6953" max="6953" width="8" style="1" hidden="1"/>
    <col min="6954" max="6954" width="9.42578125" style="1" hidden="1"/>
    <col min="6955" max="6955" width="10.42578125" style="1" hidden="1"/>
    <col min="6956" max="6956" width="28.140625" style="1" hidden="1"/>
    <col min="6957" max="7162" width="9.140625" style="1" hidden="1"/>
    <col min="7163" max="7163" width="3.28515625" style="1" hidden="1"/>
    <col min="7164" max="7164" width="12" style="1" hidden="1"/>
    <col min="7165" max="7165" width="22.5703125" style="1" hidden="1"/>
    <col min="7166" max="7166" width="8.5703125" style="1" hidden="1"/>
    <col min="7167" max="7167" width="44.42578125" style="1" hidden="1"/>
    <col min="7168" max="7174" width="7.7109375" style="1" hidden="1"/>
    <col min="7175" max="7175" width="8.42578125" style="1" hidden="1"/>
    <col min="7176" max="7176" width="12.5703125" style="1" hidden="1"/>
    <col min="7177" max="7177" width="19.28515625" style="1" hidden="1"/>
    <col min="7178" max="7181" width="3.28515625" style="1" hidden="1"/>
    <col min="7182" max="7182" width="10" style="1" hidden="1"/>
    <col min="7183" max="7183" width="12.7109375" style="1" hidden="1"/>
    <col min="7184" max="7187" width="3.28515625" style="1" hidden="1"/>
    <col min="7188" max="7188" width="57.140625" style="1" hidden="1"/>
    <col min="7189" max="7202" width="0" style="1" hidden="1"/>
    <col min="7203" max="7203" width="12.7109375" style="1" hidden="1"/>
    <col min="7204" max="7204" width="10.85546875" style="1" hidden="1"/>
    <col min="7205" max="7205" width="6.140625" style="1" hidden="1"/>
    <col min="7206" max="7206" width="45.85546875" style="1" hidden="1"/>
    <col min="7207" max="7207" width="9.42578125" style="1" hidden="1"/>
    <col min="7208" max="7208" width="9.85546875" style="1" hidden="1"/>
    <col min="7209" max="7209" width="8" style="1" hidden="1"/>
    <col min="7210" max="7210" width="9.42578125" style="1" hidden="1"/>
    <col min="7211" max="7211" width="10.42578125" style="1" hidden="1"/>
    <col min="7212" max="7212" width="28.140625" style="1" hidden="1"/>
    <col min="7213" max="7418" width="9.140625" style="1" hidden="1"/>
    <col min="7419" max="7419" width="3.28515625" style="1" hidden="1"/>
    <col min="7420" max="7420" width="12" style="1" hidden="1"/>
    <col min="7421" max="7421" width="22.5703125" style="1" hidden="1"/>
    <col min="7422" max="7422" width="8.5703125" style="1" hidden="1"/>
    <col min="7423" max="7423" width="44.42578125" style="1" hidden="1"/>
    <col min="7424" max="7430" width="7.7109375" style="1" hidden="1"/>
    <col min="7431" max="7431" width="8.42578125" style="1" hidden="1"/>
    <col min="7432" max="7432" width="12.5703125" style="1" hidden="1"/>
    <col min="7433" max="7433" width="19.28515625" style="1" hidden="1"/>
    <col min="7434" max="7437" width="3.28515625" style="1" hidden="1"/>
    <col min="7438" max="7438" width="10" style="1" hidden="1"/>
    <col min="7439" max="7439" width="12.7109375" style="1" hidden="1"/>
    <col min="7440" max="7443" width="3.28515625" style="1" hidden="1"/>
    <col min="7444" max="7444" width="57.140625" style="1" hidden="1"/>
    <col min="7445" max="7458" width="0" style="1" hidden="1"/>
    <col min="7459" max="7459" width="12.7109375" style="1" hidden="1"/>
    <col min="7460" max="7460" width="10.85546875" style="1" hidden="1"/>
    <col min="7461" max="7461" width="6.140625" style="1" hidden="1"/>
    <col min="7462" max="7462" width="45.85546875" style="1" hidden="1"/>
    <col min="7463" max="7463" width="9.42578125" style="1" hidden="1"/>
    <col min="7464" max="7464" width="9.85546875" style="1" hidden="1"/>
    <col min="7465" max="7465" width="8" style="1" hidden="1"/>
    <col min="7466" max="7466" width="9.42578125" style="1" hidden="1"/>
    <col min="7467" max="7467" width="10.42578125" style="1" hidden="1"/>
    <col min="7468" max="7468" width="28.140625" style="1" hidden="1"/>
    <col min="7469" max="7674" width="9.140625" style="1" hidden="1"/>
    <col min="7675" max="7675" width="3.28515625" style="1" hidden="1"/>
    <col min="7676" max="7676" width="12" style="1" hidden="1"/>
    <col min="7677" max="7677" width="22.5703125" style="1" hidden="1"/>
    <col min="7678" max="7678" width="8.5703125" style="1" hidden="1"/>
    <col min="7679" max="7679" width="44.42578125" style="1" hidden="1"/>
    <col min="7680" max="7686" width="7.7109375" style="1" hidden="1"/>
    <col min="7687" max="7687" width="8.42578125" style="1" hidden="1"/>
    <col min="7688" max="7688" width="12.5703125" style="1" hidden="1"/>
    <col min="7689" max="7689" width="19.28515625" style="1" hidden="1"/>
    <col min="7690" max="7693" width="3.28515625" style="1" hidden="1"/>
    <col min="7694" max="7694" width="10" style="1" hidden="1"/>
    <col min="7695" max="7695" width="12.7109375" style="1" hidden="1"/>
    <col min="7696" max="7699" width="3.28515625" style="1" hidden="1"/>
    <col min="7700" max="7700" width="57.140625" style="1" hidden="1"/>
    <col min="7701" max="7714" width="0" style="1" hidden="1"/>
    <col min="7715" max="7715" width="12.7109375" style="1" hidden="1"/>
    <col min="7716" max="7716" width="10.85546875" style="1" hidden="1"/>
    <col min="7717" max="7717" width="6.140625" style="1" hidden="1"/>
    <col min="7718" max="7718" width="45.85546875" style="1" hidden="1"/>
    <col min="7719" max="7719" width="9.42578125" style="1" hidden="1"/>
    <col min="7720" max="7720" width="9.85546875" style="1" hidden="1"/>
    <col min="7721" max="7721" width="8" style="1" hidden="1"/>
    <col min="7722" max="7722" width="9.42578125" style="1" hidden="1"/>
    <col min="7723" max="7723" width="10.42578125" style="1" hidden="1"/>
    <col min="7724" max="7724" width="28.140625" style="1" hidden="1"/>
    <col min="7725" max="7930" width="9.140625" style="1" hidden="1"/>
    <col min="7931" max="7931" width="3.28515625" style="1" hidden="1"/>
    <col min="7932" max="7932" width="12" style="1" hidden="1"/>
    <col min="7933" max="7933" width="22.5703125" style="1" hidden="1"/>
    <col min="7934" max="7934" width="8.5703125" style="1" hidden="1"/>
    <col min="7935" max="7935" width="44.42578125" style="1" hidden="1"/>
    <col min="7936" max="7942" width="7.7109375" style="1" hidden="1"/>
    <col min="7943" max="7943" width="8.42578125" style="1" hidden="1"/>
    <col min="7944" max="7944" width="12.5703125" style="1" hidden="1"/>
    <col min="7945" max="7945" width="19.28515625" style="1" hidden="1"/>
    <col min="7946" max="7949" width="3.28515625" style="1" hidden="1"/>
    <col min="7950" max="7950" width="10" style="1" hidden="1"/>
    <col min="7951" max="7951" width="12.7109375" style="1" hidden="1"/>
    <col min="7952" max="7955" width="3.28515625" style="1" hidden="1"/>
    <col min="7956" max="7956" width="57.140625" style="1" hidden="1"/>
    <col min="7957" max="7970" width="0" style="1" hidden="1"/>
    <col min="7971" max="7971" width="12.7109375" style="1" hidden="1"/>
    <col min="7972" max="7972" width="10.85546875" style="1" hidden="1"/>
    <col min="7973" max="7973" width="6.140625" style="1" hidden="1"/>
    <col min="7974" max="7974" width="45.85546875" style="1" hidden="1"/>
    <col min="7975" max="7975" width="9.42578125" style="1" hidden="1"/>
    <col min="7976" max="7976" width="9.85546875" style="1" hidden="1"/>
    <col min="7977" max="7977" width="8" style="1" hidden="1"/>
    <col min="7978" max="7978" width="9.42578125" style="1" hidden="1"/>
    <col min="7979" max="7979" width="10.42578125" style="1" hidden="1"/>
    <col min="7980" max="7980" width="28.140625" style="1" hidden="1"/>
    <col min="7981" max="8186" width="9.140625" style="1" hidden="1"/>
    <col min="8187" max="8187" width="3.28515625" style="1" hidden="1"/>
    <col min="8188" max="8188" width="12" style="1" hidden="1"/>
    <col min="8189" max="8189" width="22.5703125" style="1" hidden="1"/>
    <col min="8190" max="8190" width="8.5703125" style="1" hidden="1"/>
    <col min="8191" max="8191" width="44.42578125" style="1" hidden="1"/>
    <col min="8192" max="8198" width="7.7109375" style="1" hidden="1"/>
    <col min="8199" max="8199" width="8.42578125" style="1" hidden="1"/>
    <col min="8200" max="8200" width="12.5703125" style="1" hidden="1"/>
    <col min="8201" max="8201" width="19.28515625" style="1" hidden="1"/>
    <col min="8202" max="8205" width="3.28515625" style="1" hidden="1"/>
    <col min="8206" max="8206" width="10" style="1" hidden="1"/>
    <col min="8207" max="8207" width="12.7109375" style="1" hidden="1"/>
    <col min="8208" max="8211" width="3.28515625" style="1" hidden="1"/>
    <col min="8212" max="8212" width="57.140625" style="1" hidden="1"/>
    <col min="8213" max="8226" width="0" style="1" hidden="1"/>
    <col min="8227" max="8227" width="12.7109375" style="1" hidden="1"/>
    <col min="8228" max="8228" width="10.85546875" style="1" hidden="1"/>
    <col min="8229" max="8229" width="6.140625" style="1" hidden="1"/>
    <col min="8230" max="8230" width="45.85546875" style="1" hidden="1"/>
    <col min="8231" max="8231" width="9.42578125" style="1" hidden="1"/>
    <col min="8232" max="8232" width="9.85546875" style="1" hidden="1"/>
    <col min="8233" max="8233" width="8" style="1" hidden="1"/>
    <col min="8234" max="8234" width="9.42578125" style="1" hidden="1"/>
    <col min="8235" max="8235" width="10.42578125" style="1" hidden="1"/>
    <col min="8236" max="8236" width="28.140625" style="1" hidden="1"/>
    <col min="8237" max="8442" width="9.140625" style="1" hidden="1"/>
    <col min="8443" max="8443" width="3.28515625" style="1" hidden="1"/>
    <col min="8444" max="8444" width="12" style="1" hidden="1"/>
    <col min="8445" max="8445" width="22.5703125" style="1" hidden="1"/>
    <col min="8446" max="8446" width="8.5703125" style="1" hidden="1"/>
    <col min="8447" max="8447" width="44.42578125" style="1" hidden="1"/>
    <col min="8448" max="8454" width="7.7109375" style="1" hidden="1"/>
    <col min="8455" max="8455" width="8.42578125" style="1" hidden="1"/>
    <col min="8456" max="8456" width="12.5703125" style="1" hidden="1"/>
    <col min="8457" max="8457" width="19.28515625" style="1" hidden="1"/>
    <col min="8458" max="8461" width="3.28515625" style="1" hidden="1"/>
    <col min="8462" max="8462" width="10" style="1" hidden="1"/>
    <col min="8463" max="8463" width="12.7109375" style="1" hidden="1"/>
    <col min="8464" max="8467" width="3.28515625" style="1" hidden="1"/>
    <col min="8468" max="8468" width="57.140625" style="1" hidden="1"/>
    <col min="8469" max="8482" width="0" style="1" hidden="1"/>
    <col min="8483" max="8483" width="12.7109375" style="1" hidden="1"/>
    <col min="8484" max="8484" width="10.85546875" style="1" hidden="1"/>
    <col min="8485" max="8485" width="6.140625" style="1" hidden="1"/>
    <col min="8486" max="8486" width="45.85546875" style="1" hidden="1"/>
    <col min="8487" max="8487" width="9.42578125" style="1" hidden="1"/>
    <col min="8488" max="8488" width="9.85546875" style="1" hidden="1"/>
    <col min="8489" max="8489" width="8" style="1" hidden="1"/>
    <col min="8490" max="8490" width="9.42578125" style="1" hidden="1"/>
    <col min="8491" max="8491" width="10.42578125" style="1" hidden="1"/>
    <col min="8492" max="8492" width="28.140625" style="1" hidden="1"/>
    <col min="8493" max="8698" width="9.140625" style="1" hidden="1"/>
    <col min="8699" max="8699" width="3.28515625" style="1" hidden="1"/>
    <col min="8700" max="8700" width="12" style="1" hidden="1"/>
    <col min="8701" max="8701" width="22.5703125" style="1" hidden="1"/>
    <col min="8702" max="8702" width="8.5703125" style="1" hidden="1"/>
    <col min="8703" max="8703" width="44.42578125" style="1" hidden="1"/>
    <col min="8704" max="8710" width="7.7109375" style="1" hidden="1"/>
    <col min="8711" max="8711" width="8.42578125" style="1" hidden="1"/>
    <col min="8712" max="8712" width="12.5703125" style="1" hidden="1"/>
    <col min="8713" max="8713" width="19.28515625" style="1" hidden="1"/>
    <col min="8714" max="8717" width="3.28515625" style="1" hidden="1"/>
    <col min="8718" max="8718" width="10" style="1" hidden="1"/>
    <col min="8719" max="8719" width="12.7109375" style="1" hidden="1"/>
    <col min="8720" max="8723" width="3.28515625" style="1" hidden="1"/>
    <col min="8724" max="8724" width="57.140625" style="1" hidden="1"/>
    <col min="8725" max="8738" width="0" style="1" hidden="1"/>
    <col min="8739" max="8739" width="12.7109375" style="1" hidden="1"/>
    <col min="8740" max="8740" width="10.85546875" style="1" hidden="1"/>
    <col min="8741" max="8741" width="6.140625" style="1" hidden="1"/>
    <col min="8742" max="8742" width="45.85546875" style="1" hidden="1"/>
    <col min="8743" max="8743" width="9.42578125" style="1" hidden="1"/>
    <col min="8744" max="8744" width="9.85546875" style="1" hidden="1"/>
    <col min="8745" max="8745" width="8" style="1" hidden="1"/>
    <col min="8746" max="8746" width="9.42578125" style="1" hidden="1"/>
    <col min="8747" max="8747" width="10.42578125" style="1" hidden="1"/>
    <col min="8748" max="8748" width="28.140625" style="1" hidden="1"/>
    <col min="8749" max="8954" width="9.140625" style="1" hidden="1"/>
    <col min="8955" max="8955" width="3.28515625" style="1" hidden="1"/>
    <col min="8956" max="8956" width="12" style="1" hidden="1"/>
    <col min="8957" max="8957" width="22.5703125" style="1" hidden="1"/>
    <col min="8958" max="8958" width="8.5703125" style="1" hidden="1"/>
    <col min="8959" max="8959" width="44.42578125" style="1" hidden="1"/>
    <col min="8960" max="8966" width="7.7109375" style="1" hidden="1"/>
    <col min="8967" max="8967" width="8.42578125" style="1" hidden="1"/>
    <col min="8968" max="8968" width="12.5703125" style="1" hidden="1"/>
    <col min="8969" max="8969" width="19.28515625" style="1" hidden="1"/>
    <col min="8970" max="8973" width="3.28515625" style="1" hidden="1"/>
    <col min="8974" max="8974" width="10" style="1" hidden="1"/>
    <col min="8975" max="8975" width="12.7109375" style="1" hidden="1"/>
    <col min="8976" max="8979" width="3.28515625" style="1" hidden="1"/>
    <col min="8980" max="8980" width="57.140625" style="1" hidden="1"/>
    <col min="8981" max="8994" width="0" style="1" hidden="1"/>
    <col min="8995" max="8995" width="12.7109375" style="1" hidden="1"/>
    <col min="8996" max="8996" width="10.85546875" style="1" hidden="1"/>
    <col min="8997" max="8997" width="6.140625" style="1" hidden="1"/>
    <col min="8998" max="8998" width="45.85546875" style="1" hidden="1"/>
    <col min="8999" max="8999" width="9.42578125" style="1" hidden="1"/>
    <col min="9000" max="9000" width="9.85546875" style="1" hidden="1"/>
    <col min="9001" max="9001" width="8" style="1" hidden="1"/>
    <col min="9002" max="9002" width="9.42578125" style="1" hidden="1"/>
    <col min="9003" max="9003" width="10.42578125" style="1" hidden="1"/>
    <col min="9004" max="9004" width="28.140625" style="1" hidden="1"/>
    <col min="9005" max="9210" width="9.140625" style="1" hidden="1"/>
    <col min="9211" max="9211" width="3.28515625" style="1" hidden="1"/>
    <col min="9212" max="9212" width="12" style="1" hidden="1"/>
    <col min="9213" max="9213" width="22.5703125" style="1" hidden="1"/>
    <col min="9214" max="9214" width="8.5703125" style="1" hidden="1"/>
    <col min="9215" max="9215" width="44.42578125" style="1" hidden="1"/>
    <col min="9216" max="9222" width="7.7109375" style="1" hidden="1"/>
    <col min="9223" max="9223" width="8.42578125" style="1" hidden="1"/>
    <col min="9224" max="9224" width="12.5703125" style="1" hidden="1"/>
    <col min="9225" max="9225" width="19.28515625" style="1" hidden="1"/>
    <col min="9226" max="9229" width="3.28515625" style="1" hidden="1"/>
    <col min="9230" max="9230" width="10" style="1" hidden="1"/>
    <col min="9231" max="9231" width="12.7109375" style="1" hidden="1"/>
    <col min="9232" max="9235" width="3.28515625" style="1" hidden="1"/>
    <col min="9236" max="9236" width="57.140625" style="1" hidden="1"/>
    <col min="9237" max="9250" width="0" style="1" hidden="1"/>
    <col min="9251" max="9251" width="12.7109375" style="1" hidden="1"/>
    <col min="9252" max="9252" width="10.85546875" style="1" hidden="1"/>
    <col min="9253" max="9253" width="6.140625" style="1" hidden="1"/>
    <col min="9254" max="9254" width="45.85546875" style="1" hidden="1"/>
    <col min="9255" max="9255" width="9.42578125" style="1" hidden="1"/>
    <col min="9256" max="9256" width="9.85546875" style="1" hidden="1"/>
    <col min="9257" max="9257" width="8" style="1" hidden="1"/>
    <col min="9258" max="9258" width="9.42578125" style="1" hidden="1"/>
    <col min="9259" max="9259" width="10.42578125" style="1" hidden="1"/>
    <col min="9260" max="9260" width="28.140625" style="1" hidden="1"/>
    <col min="9261" max="9466" width="9.140625" style="1" hidden="1"/>
    <col min="9467" max="9467" width="3.28515625" style="1" hidden="1"/>
    <col min="9468" max="9468" width="12" style="1" hidden="1"/>
    <col min="9469" max="9469" width="22.5703125" style="1" hidden="1"/>
    <col min="9470" max="9470" width="8.5703125" style="1" hidden="1"/>
    <col min="9471" max="9471" width="44.42578125" style="1" hidden="1"/>
    <col min="9472" max="9478" width="7.7109375" style="1" hidden="1"/>
    <col min="9479" max="9479" width="8.42578125" style="1" hidden="1"/>
    <col min="9480" max="9480" width="12.5703125" style="1" hidden="1"/>
    <col min="9481" max="9481" width="19.28515625" style="1" hidden="1"/>
    <col min="9482" max="9485" width="3.28515625" style="1" hidden="1"/>
    <col min="9486" max="9486" width="10" style="1" hidden="1"/>
    <col min="9487" max="9487" width="12.7109375" style="1" hidden="1"/>
    <col min="9488" max="9491" width="3.28515625" style="1" hidden="1"/>
    <col min="9492" max="9492" width="57.140625" style="1" hidden="1"/>
    <col min="9493" max="9506" width="0" style="1" hidden="1"/>
    <col min="9507" max="9507" width="12.7109375" style="1" hidden="1"/>
    <col min="9508" max="9508" width="10.85546875" style="1" hidden="1"/>
    <col min="9509" max="9509" width="6.140625" style="1" hidden="1"/>
    <col min="9510" max="9510" width="45.85546875" style="1" hidden="1"/>
    <col min="9511" max="9511" width="9.42578125" style="1" hidden="1"/>
    <col min="9512" max="9512" width="9.85546875" style="1" hidden="1"/>
    <col min="9513" max="9513" width="8" style="1" hidden="1"/>
    <col min="9514" max="9514" width="9.42578125" style="1" hidden="1"/>
    <col min="9515" max="9515" width="10.42578125" style="1" hidden="1"/>
    <col min="9516" max="9516" width="28.140625" style="1" hidden="1"/>
    <col min="9517" max="9722" width="9.140625" style="1" hidden="1"/>
    <col min="9723" max="9723" width="3.28515625" style="1" hidden="1"/>
    <col min="9724" max="9724" width="12" style="1" hidden="1"/>
    <col min="9725" max="9725" width="22.5703125" style="1" hidden="1"/>
    <col min="9726" max="9726" width="8.5703125" style="1" hidden="1"/>
    <col min="9727" max="9727" width="44.42578125" style="1" hidden="1"/>
    <col min="9728" max="9734" width="7.7109375" style="1" hidden="1"/>
    <col min="9735" max="9735" width="8.42578125" style="1" hidden="1"/>
    <col min="9736" max="9736" width="12.5703125" style="1" hidden="1"/>
    <col min="9737" max="9737" width="19.28515625" style="1" hidden="1"/>
    <col min="9738" max="9741" width="3.28515625" style="1" hidden="1"/>
    <col min="9742" max="9742" width="10" style="1" hidden="1"/>
    <col min="9743" max="9743" width="12.7109375" style="1" hidden="1"/>
    <col min="9744" max="9747" width="3.28515625" style="1" hidden="1"/>
    <col min="9748" max="9748" width="57.140625" style="1" hidden="1"/>
    <col min="9749" max="9762" width="0" style="1" hidden="1"/>
    <col min="9763" max="9763" width="12.7109375" style="1" hidden="1"/>
    <col min="9764" max="9764" width="10.85546875" style="1" hidden="1"/>
    <col min="9765" max="9765" width="6.140625" style="1" hidden="1"/>
    <col min="9766" max="9766" width="45.85546875" style="1" hidden="1"/>
    <col min="9767" max="9767" width="9.42578125" style="1" hidden="1"/>
    <col min="9768" max="9768" width="9.85546875" style="1" hidden="1"/>
    <col min="9769" max="9769" width="8" style="1" hidden="1"/>
    <col min="9770" max="9770" width="9.42578125" style="1" hidden="1"/>
    <col min="9771" max="9771" width="10.42578125" style="1" hidden="1"/>
    <col min="9772" max="9772" width="28.140625" style="1" hidden="1"/>
    <col min="9773" max="9978" width="9.140625" style="1" hidden="1"/>
    <col min="9979" max="9979" width="3.28515625" style="1" hidden="1"/>
    <col min="9980" max="9980" width="12" style="1" hidden="1"/>
    <col min="9981" max="9981" width="22.5703125" style="1" hidden="1"/>
    <col min="9982" max="9982" width="8.5703125" style="1" hidden="1"/>
    <col min="9983" max="9983" width="44.42578125" style="1" hidden="1"/>
    <col min="9984" max="9990" width="7.7109375" style="1" hidden="1"/>
    <col min="9991" max="9991" width="8.42578125" style="1" hidden="1"/>
    <col min="9992" max="9992" width="12.5703125" style="1" hidden="1"/>
    <col min="9993" max="9993" width="19.28515625" style="1" hidden="1"/>
    <col min="9994" max="9997" width="3.28515625" style="1" hidden="1"/>
    <col min="9998" max="9998" width="10" style="1" hidden="1"/>
    <col min="9999" max="9999" width="12.7109375" style="1" hidden="1"/>
    <col min="10000" max="10003" width="3.28515625" style="1" hidden="1"/>
    <col min="10004" max="10004" width="57.140625" style="1" hidden="1"/>
    <col min="10005" max="10018" width="0" style="1" hidden="1"/>
    <col min="10019" max="10019" width="12.7109375" style="1" hidden="1"/>
    <col min="10020" max="10020" width="10.85546875" style="1" hidden="1"/>
    <col min="10021" max="10021" width="6.140625" style="1" hidden="1"/>
    <col min="10022" max="10022" width="45.85546875" style="1" hidden="1"/>
    <col min="10023" max="10023" width="9.42578125" style="1" hidden="1"/>
    <col min="10024" max="10024" width="9.85546875" style="1" hidden="1"/>
    <col min="10025" max="10025" width="8" style="1" hidden="1"/>
    <col min="10026" max="10026" width="9.42578125" style="1" hidden="1"/>
    <col min="10027" max="10027" width="10.42578125" style="1" hidden="1"/>
    <col min="10028" max="10028" width="28.140625" style="1" hidden="1"/>
    <col min="10029" max="10234" width="9.140625" style="1" hidden="1"/>
    <col min="10235" max="10235" width="3.28515625" style="1" hidden="1"/>
    <col min="10236" max="10236" width="12" style="1" hidden="1"/>
    <col min="10237" max="10237" width="22.5703125" style="1" hidden="1"/>
    <col min="10238" max="10238" width="8.5703125" style="1" hidden="1"/>
    <col min="10239" max="10239" width="44.42578125" style="1" hidden="1"/>
    <col min="10240" max="10246" width="7.7109375" style="1" hidden="1"/>
    <col min="10247" max="10247" width="8.42578125" style="1" hidden="1"/>
    <col min="10248" max="10248" width="12.5703125" style="1" hidden="1"/>
    <col min="10249" max="10249" width="19.28515625" style="1" hidden="1"/>
    <col min="10250" max="10253" width="3.28515625" style="1" hidden="1"/>
    <col min="10254" max="10254" width="10" style="1" hidden="1"/>
    <col min="10255" max="10255" width="12.7109375" style="1" hidden="1"/>
    <col min="10256" max="10259" width="3.28515625" style="1" hidden="1"/>
    <col min="10260" max="10260" width="57.140625" style="1" hidden="1"/>
    <col min="10261" max="10274" width="0" style="1" hidden="1"/>
    <col min="10275" max="10275" width="12.7109375" style="1" hidden="1"/>
    <col min="10276" max="10276" width="10.85546875" style="1" hidden="1"/>
    <col min="10277" max="10277" width="6.140625" style="1" hidden="1"/>
    <col min="10278" max="10278" width="45.85546875" style="1" hidden="1"/>
    <col min="10279" max="10279" width="9.42578125" style="1" hidden="1"/>
    <col min="10280" max="10280" width="9.85546875" style="1" hidden="1"/>
    <col min="10281" max="10281" width="8" style="1" hidden="1"/>
    <col min="10282" max="10282" width="9.42578125" style="1" hidden="1"/>
    <col min="10283" max="10283" width="10.42578125" style="1" hidden="1"/>
    <col min="10284" max="10284" width="28.140625" style="1" hidden="1"/>
    <col min="10285" max="10490" width="9.140625" style="1" hidden="1"/>
    <col min="10491" max="10491" width="3.28515625" style="1" hidden="1"/>
    <col min="10492" max="10492" width="12" style="1" hidden="1"/>
    <col min="10493" max="10493" width="22.5703125" style="1" hidden="1"/>
    <col min="10494" max="10494" width="8.5703125" style="1" hidden="1"/>
    <col min="10495" max="10495" width="44.42578125" style="1" hidden="1"/>
    <col min="10496" max="10502" width="7.7109375" style="1" hidden="1"/>
    <col min="10503" max="10503" width="8.42578125" style="1" hidden="1"/>
    <col min="10504" max="10504" width="12.5703125" style="1" hidden="1"/>
    <col min="10505" max="10505" width="19.28515625" style="1" hidden="1"/>
    <col min="10506" max="10509" width="3.28515625" style="1" hidden="1"/>
    <col min="10510" max="10510" width="10" style="1" hidden="1"/>
    <col min="10511" max="10511" width="12.7109375" style="1" hidden="1"/>
    <col min="10512" max="10515" width="3.28515625" style="1" hidden="1"/>
    <col min="10516" max="10516" width="57.140625" style="1" hidden="1"/>
    <col min="10517" max="10530" width="0" style="1" hidden="1"/>
    <col min="10531" max="10531" width="12.7109375" style="1" hidden="1"/>
    <col min="10532" max="10532" width="10.85546875" style="1" hidden="1"/>
    <col min="10533" max="10533" width="6.140625" style="1" hidden="1"/>
    <col min="10534" max="10534" width="45.85546875" style="1" hidden="1"/>
    <col min="10535" max="10535" width="9.42578125" style="1" hidden="1"/>
    <col min="10536" max="10536" width="9.85546875" style="1" hidden="1"/>
    <col min="10537" max="10537" width="8" style="1" hidden="1"/>
    <col min="10538" max="10538" width="9.42578125" style="1" hidden="1"/>
    <col min="10539" max="10539" width="10.42578125" style="1" hidden="1"/>
    <col min="10540" max="10540" width="28.140625" style="1" hidden="1"/>
    <col min="10541" max="10746" width="9.140625" style="1" hidden="1"/>
    <col min="10747" max="10747" width="3.28515625" style="1" hidden="1"/>
    <col min="10748" max="10748" width="12" style="1" hidden="1"/>
    <col min="10749" max="10749" width="22.5703125" style="1" hidden="1"/>
    <col min="10750" max="10750" width="8.5703125" style="1" hidden="1"/>
    <col min="10751" max="10751" width="44.42578125" style="1" hidden="1"/>
    <col min="10752" max="10758" width="7.7109375" style="1" hidden="1"/>
    <col min="10759" max="10759" width="8.42578125" style="1" hidden="1"/>
    <col min="10760" max="10760" width="12.5703125" style="1" hidden="1"/>
    <col min="10761" max="10761" width="19.28515625" style="1" hidden="1"/>
    <col min="10762" max="10765" width="3.28515625" style="1" hidden="1"/>
    <col min="10766" max="10766" width="10" style="1" hidden="1"/>
    <col min="10767" max="10767" width="12.7109375" style="1" hidden="1"/>
    <col min="10768" max="10771" width="3.28515625" style="1" hidden="1"/>
    <col min="10772" max="10772" width="57.140625" style="1" hidden="1"/>
    <col min="10773" max="10786" width="0" style="1" hidden="1"/>
    <col min="10787" max="10787" width="12.7109375" style="1" hidden="1"/>
    <col min="10788" max="10788" width="10.85546875" style="1" hidden="1"/>
    <col min="10789" max="10789" width="6.140625" style="1" hidden="1"/>
    <col min="10790" max="10790" width="45.85546875" style="1" hidden="1"/>
    <col min="10791" max="10791" width="9.42578125" style="1" hidden="1"/>
    <col min="10792" max="10792" width="9.85546875" style="1" hidden="1"/>
    <col min="10793" max="10793" width="8" style="1" hidden="1"/>
    <col min="10794" max="10794" width="9.42578125" style="1" hidden="1"/>
    <col min="10795" max="10795" width="10.42578125" style="1" hidden="1"/>
    <col min="10796" max="10796" width="28.140625" style="1" hidden="1"/>
    <col min="10797" max="11002" width="9.140625" style="1" hidden="1"/>
    <col min="11003" max="11003" width="3.28515625" style="1" hidden="1"/>
    <col min="11004" max="11004" width="12" style="1" hidden="1"/>
    <col min="11005" max="11005" width="22.5703125" style="1" hidden="1"/>
    <col min="11006" max="11006" width="8.5703125" style="1" hidden="1"/>
    <col min="11007" max="11007" width="44.42578125" style="1" hidden="1"/>
    <col min="11008" max="11014" width="7.7109375" style="1" hidden="1"/>
    <col min="11015" max="11015" width="8.42578125" style="1" hidden="1"/>
    <col min="11016" max="11016" width="12.5703125" style="1" hidden="1"/>
    <col min="11017" max="11017" width="19.28515625" style="1" hidden="1"/>
    <col min="11018" max="11021" width="3.28515625" style="1" hidden="1"/>
    <col min="11022" max="11022" width="10" style="1" hidden="1"/>
    <col min="11023" max="11023" width="12.7109375" style="1" hidden="1"/>
    <col min="11024" max="11027" width="3.28515625" style="1" hidden="1"/>
    <col min="11028" max="11028" width="57.140625" style="1" hidden="1"/>
    <col min="11029" max="11042" width="0" style="1" hidden="1"/>
    <col min="11043" max="11043" width="12.7109375" style="1" hidden="1"/>
    <col min="11044" max="11044" width="10.85546875" style="1" hidden="1"/>
    <col min="11045" max="11045" width="6.140625" style="1" hidden="1"/>
    <col min="11046" max="11046" width="45.85546875" style="1" hidden="1"/>
    <col min="11047" max="11047" width="9.42578125" style="1" hidden="1"/>
    <col min="11048" max="11048" width="9.85546875" style="1" hidden="1"/>
    <col min="11049" max="11049" width="8" style="1" hidden="1"/>
    <col min="11050" max="11050" width="9.42578125" style="1" hidden="1"/>
    <col min="11051" max="11051" width="10.42578125" style="1" hidden="1"/>
    <col min="11052" max="11052" width="28.140625" style="1" hidden="1"/>
    <col min="11053" max="11258" width="9.140625" style="1" hidden="1"/>
    <col min="11259" max="11259" width="3.28515625" style="1" hidden="1"/>
    <col min="11260" max="11260" width="12" style="1" hidden="1"/>
    <col min="11261" max="11261" width="22.5703125" style="1" hidden="1"/>
    <col min="11262" max="11262" width="8.5703125" style="1" hidden="1"/>
    <col min="11263" max="11263" width="44.42578125" style="1" hidden="1"/>
    <col min="11264" max="11270" width="7.7109375" style="1" hidden="1"/>
    <col min="11271" max="11271" width="8.42578125" style="1" hidden="1"/>
    <col min="11272" max="11272" width="12.5703125" style="1" hidden="1"/>
    <col min="11273" max="11273" width="19.28515625" style="1" hidden="1"/>
    <col min="11274" max="11277" width="3.28515625" style="1" hidden="1"/>
    <col min="11278" max="11278" width="10" style="1" hidden="1"/>
    <col min="11279" max="11279" width="12.7109375" style="1" hidden="1"/>
    <col min="11280" max="11283" width="3.28515625" style="1" hidden="1"/>
    <col min="11284" max="11284" width="57.140625" style="1" hidden="1"/>
    <col min="11285" max="11298" width="0" style="1" hidden="1"/>
    <col min="11299" max="11299" width="12.7109375" style="1" hidden="1"/>
    <col min="11300" max="11300" width="10.85546875" style="1" hidden="1"/>
    <col min="11301" max="11301" width="6.140625" style="1" hidden="1"/>
    <col min="11302" max="11302" width="45.85546875" style="1" hidden="1"/>
    <col min="11303" max="11303" width="9.42578125" style="1" hidden="1"/>
    <col min="11304" max="11304" width="9.85546875" style="1" hidden="1"/>
    <col min="11305" max="11305" width="8" style="1" hidden="1"/>
    <col min="11306" max="11306" width="9.42578125" style="1" hidden="1"/>
    <col min="11307" max="11307" width="10.42578125" style="1" hidden="1"/>
    <col min="11308" max="11308" width="28.140625" style="1" hidden="1"/>
    <col min="11309" max="11514" width="9.140625" style="1" hidden="1"/>
    <col min="11515" max="11515" width="3.28515625" style="1" hidden="1"/>
    <col min="11516" max="11516" width="12" style="1" hidden="1"/>
    <col min="11517" max="11517" width="22.5703125" style="1" hidden="1"/>
    <col min="11518" max="11518" width="8.5703125" style="1" hidden="1"/>
    <col min="11519" max="11519" width="44.42578125" style="1" hidden="1"/>
    <col min="11520" max="11526" width="7.7109375" style="1" hidden="1"/>
    <col min="11527" max="11527" width="8.42578125" style="1" hidden="1"/>
    <col min="11528" max="11528" width="12.5703125" style="1" hidden="1"/>
    <col min="11529" max="11529" width="19.28515625" style="1" hidden="1"/>
    <col min="11530" max="11533" width="3.28515625" style="1" hidden="1"/>
    <col min="11534" max="11534" width="10" style="1" hidden="1"/>
    <col min="11535" max="11535" width="12.7109375" style="1" hidden="1"/>
    <col min="11536" max="11539" width="3.28515625" style="1" hidden="1"/>
    <col min="11540" max="11540" width="57.140625" style="1" hidden="1"/>
    <col min="11541" max="11554" width="0" style="1" hidden="1"/>
    <col min="11555" max="11555" width="12.7109375" style="1" hidden="1"/>
    <col min="11556" max="11556" width="10.85546875" style="1" hidden="1"/>
    <col min="11557" max="11557" width="6.140625" style="1" hidden="1"/>
    <col min="11558" max="11558" width="45.85546875" style="1" hidden="1"/>
    <col min="11559" max="11559" width="9.42578125" style="1" hidden="1"/>
    <col min="11560" max="11560" width="9.85546875" style="1" hidden="1"/>
    <col min="11561" max="11561" width="8" style="1" hidden="1"/>
    <col min="11562" max="11562" width="9.42578125" style="1" hidden="1"/>
    <col min="11563" max="11563" width="10.42578125" style="1" hidden="1"/>
    <col min="11564" max="11564" width="28.140625" style="1" hidden="1"/>
    <col min="11565" max="11770" width="9.140625" style="1" hidden="1"/>
    <col min="11771" max="11771" width="3.28515625" style="1" hidden="1"/>
    <col min="11772" max="11772" width="12" style="1" hidden="1"/>
    <col min="11773" max="11773" width="22.5703125" style="1" hidden="1"/>
    <col min="11774" max="11774" width="8.5703125" style="1" hidden="1"/>
    <col min="11775" max="11775" width="44.42578125" style="1" hidden="1"/>
    <col min="11776" max="11782" width="7.7109375" style="1" hidden="1"/>
    <col min="11783" max="11783" width="8.42578125" style="1" hidden="1"/>
    <col min="11784" max="11784" width="12.5703125" style="1" hidden="1"/>
    <col min="11785" max="11785" width="19.28515625" style="1" hidden="1"/>
    <col min="11786" max="11789" width="3.28515625" style="1" hidden="1"/>
    <col min="11790" max="11790" width="10" style="1" hidden="1"/>
    <col min="11791" max="11791" width="12.7109375" style="1" hidden="1"/>
    <col min="11792" max="11795" width="3.28515625" style="1" hidden="1"/>
    <col min="11796" max="11796" width="57.140625" style="1" hidden="1"/>
    <col min="11797" max="11810" width="0" style="1" hidden="1"/>
    <col min="11811" max="11811" width="12.7109375" style="1" hidden="1"/>
    <col min="11812" max="11812" width="10.85546875" style="1" hidden="1"/>
    <col min="11813" max="11813" width="6.140625" style="1" hidden="1"/>
    <col min="11814" max="11814" width="45.85546875" style="1" hidden="1"/>
    <col min="11815" max="11815" width="9.42578125" style="1" hidden="1"/>
    <col min="11816" max="11816" width="9.85546875" style="1" hidden="1"/>
    <col min="11817" max="11817" width="8" style="1" hidden="1"/>
    <col min="11818" max="11818" width="9.42578125" style="1" hidden="1"/>
    <col min="11819" max="11819" width="10.42578125" style="1" hidden="1"/>
    <col min="11820" max="11820" width="28.140625" style="1" hidden="1"/>
    <col min="11821" max="12026" width="9.140625" style="1" hidden="1"/>
    <col min="12027" max="12027" width="3.28515625" style="1" hidden="1"/>
    <col min="12028" max="12028" width="12" style="1" hidden="1"/>
    <col min="12029" max="12029" width="22.5703125" style="1" hidden="1"/>
    <col min="12030" max="12030" width="8.5703125" style="1" hidden="1"/>
    <col min="12031" max="12031" width="44.42578125" style="1" hidden="1"/>
    <col min="12032" max="12038" width="7.7109375" style="1" hidden="1"/>
    <col min="12039" max="12039" width="8.42578125" style="1" hidden="1"/>
    <col min="12040" max="12040" width="12.5703125" style="1" hidden="1"/>
    <col min="12041" max="12041" width="19.28515625" style="1" hidden="1"/>
    <col min="12042" max="12045" width="3.28515625" style="1" hidden="1"/>
    <col min="12046" max="12046" width="10" style="1" hidden="1"/>
    <col min="12047" max="12047" width="12.7109375" style="1" hidden="1"/>
    <col min="12048" max="12051" width="3.28515625" style="1" hidden="1"/>
    <col min="12052" max="12052" width="57.140625" style="1" hidden="1"/>
    <col min="12053" max="12066" width="0" style="1" hidden="1"/>
    <col min="12067" max="12067" width="12.7109375" style="1" hidden="1"/>
    <col min="12068" max="12068" width="10.85546875" style="1" hidden="1"/>
    <col min="12069" max="12069" width="6.140625" style="1" hidden="1"/>
    <col min="12070" max="12070" width="45.85546875" style="1" hidden="1"/>
    <col min="12071" max="12071" width="9.42578125" style="1" hidden="1"/>
    <col min="12072" max="12072" width="9.85546875" style="1" hidden="1"/>
    <col min="12073" max="12073" width="8" style="1" hidden="1"/>
    <col min="12074" max="12074" width="9.42578125" style="1" hidden="1"/>
    <col min="12075" max="12075" width="10.42578125" style="1" hidden="1"/>
    <col min="12076" max="12076" width="28.140625" style="1" hidden="1"/>
    <col min="12077" max="12282" width="9.140625" style="1" hidden="1"/>
    <col min="12283" max="12283" width="3.28515625" style="1" hidden="1"/>
    <col min="12284" max="12284" width="12" style="1" hidden="1"/>
    <col min="12285" max="12285" width="22.5703125" style="1" hidden="1"/>
    <col min="12286" max="12286" width="8.5703125" style="1" hidden="1"/>
    <col min="12287" max="12287" width="44.42578125" style="1" hidden="1"/>
    <col min="12288" max="12294" width="7.7109375" style="1" hidden="1"/>
    <col min="12295" max="12295" width="8.42578125" style="1" hidden="1"/>
    <col min="12296" max="12296" width="12.5703125" style="1" hidden="1"/>
    <col min="12297" max="12297" width="19.28515625" style="1" hidden="1"/>
    <col min="12298" max="12301" width="3.28515625" style="1" hidden="1"/>
    <col min="12302" max="12302" width="10" style="1" hidden="1"/>
    <col min="12303" max="12303" width="12.7109375" style="1" hidden="1"/>
    <col min="12304" max="12307" width="3.28515625" style="1" hidden="1"/>
    <col min="12308" max="12308" width="57.140625" style="1" hidden="1"/>
    <col min="12309" max="12322" width="0" style="1" hidden="1"/>
    <col min="12323" max="12323" width="12.7109375" style="1" hidden="1"/>
    <col min="12324" max="12324" width="10.85546875" style="1" hidden="1"/>
    <col min="12325" max="12325" width="6.140625" style="1" hidden="1"/>
    <col min="12326" max="12326" width="45.85546875" style="1" hidden="1"/>
    <col min="12327" max="12327" width="9.42578125" style="1" hidden="1"/>
    <col min="12328" max="12328" width="9.85546875" style="1" hidden="1"/>
    <col min="12329" max="12329" width="8" style="1" hidden="1"/>
    <col min="12330" max="12330" width="9.42578125" style="1" hidden="1"/>
    <col min="12331" max="12331" width="10.42578125" style="1" hidden="1"/>
    <col min="12332" max="12332" width="28.140625" style="1" hidden="1"/>
    <col min="12333" max="12538" width="9.140625" style="1" hidden="1"/>
    <col min="12539" max="12539" width="3.28515625" style="1" hidden="1"/>
    <col min="12540" max="12540" width="12" style="1" hidden="1"/>
    <col min="12541" max="12541" width="22.5703125" style="1" hidden="1"/>
    <col min="12542" max="12542" width="8.5703125" style="1" hidden="1"/>
    <col min="12543" max="12543" width="44.42578125" style="1" hidden="1"/>
    <col min="12544" max="12550" width="7.7109375" style="1" hidden="1"/>
    <col min="12551" max="12551" width="8.42578125" style="1" hidden="1"/>
    <col min="12552" max="12552" width="12.5703125" style="1" hidden="1"/>
    <col min="12553" max="12553" width="19.28515625" style="1" hidden="1"/>
    <col min="12554" max="12557" width="3.28515625" style="1" hidden="1"/>
    <col min="12558" max="12558" width="10" style="1" hidden="1"/>
    <col min="12559" max="12559" width="12.7109375" style="1" hidden="1"/>
    <col min="12560" max="12563" width="3.28515625" style="1" hidden="1"/>
    <col min="12564" max="12564" width="57.140625" style="1" hidden="1"/>
    <col min="12565" max="12578" width="0" style="1" hidden="1"/>
    <col min="12579" max="12579" width="12.7109375" style="1" hidden="1"/>
    <col min="12580" max="12580" width="10.85546875" style="1" hidden="1"/>
    <col min="12581" max="12581" width="6.140625" style="1" hidden="1"/>
    <col min="12582" max="12582" width="45.85546875" style="1" hidden="1"/>
    <col min="12583" max="12583" width="9.42578125" style="1" hidden="1"/>
    <col min="12584" max="12584" width="9.85546875" style="1" hidden="1"/>
    <col min="12585" max="12585" width="8" style="1" hidden="1"/>
    <col min="12586" max="12586" width="9.42578125" style="1" hidden="1"/>
    <col min="12587" max="12587" width="10.42578125" style="1" hidden="1"/>
    <col min="12588" max="12588" width="28.140625" style="1" hidden="1"/>
    <col min="12589" max="12794" width="9.140625" style="1" hidden="1"/>
    <col min="12795" max="12795" width="3.28515625" style="1" hidden="1"/>
    <col min="12796" max="12796" width="12" style="1" hidden="1"/>
    <col min="12797" max="12797" width="22.5703125" style="1" hidden="1"/>
    <col min="12798" max="12798" width="8.5703125" style="1" hidden="1"/>
    <col min="12799" max="12799" width="44.42578125" style="1" hidden="1"/>
    <col min="12800" max="12806" width="7.7109375" style="1" hidden="1"/>
    <col min="12807" max="12807" width="8.42578125" style="1" hidden="1"/>
    <col min="12808" max="12808" width="12.5703125" style="1" hidden="1"/>
    <col min="12809" max="12809" width="19.28515625" style="1" hidden="1"/>
    <col min="12810" max="12813" width="3.28515625" style="1" hidden="1"/>
    <col min="12814" max="12814" width="10" style="1" hidden="1"/>
    <col min="12815" max="12815" width="12.7109375" style="1" hidden="1"/>
    <col min="12816" max="12819" width="3.28515625" style="1" hidden="1"/>
    <col min="12820" max="12820" width="57.140625" style="1" hidden="1"/>
    <col min="12821" max="12834" width="0" style="1" hidden="1"/>
    <col min="12835" max="12835" width="12.7109375" style="1" hidden="1"/>
    <col min="12836" max="12836" width="10.85546875" style="1" hidden="1"/>
    <col min="12837" max="12837" width="6.140625" style="1" hidden="1"/>
    <col min="12838" max="12838" width="45.85546875" style="1" hidden="1"/>
    <col min="12839" max="12839" width="9.42578125" style="1" hidden="1"/>
    <col min="12840" max="12840" width="9.85546875" style="1" hidden="1"/>
    <col min="12841" max="12841" width="8" style="1" hidden="1"/>
    <col min="12842" max="12842" width="9.42578125" style="1" hidden="1"/>
    <col min="12843" max="12843" width="10.42578125" style="1" hidden="1"/>
    <col min="12844" max="12844" width="28.140625" style="1" hidden="1"/>
    <col min="12845" max="13050" width="9.140625" style="1" hidden="1"/>
    <col min="13051" max="13051" width="3.28515625" style="1" hidden="1"/>
    <col min="13052" max="13052" width="12" style="1" hidden="1"/>
    <col min="13053" max="13053" width="22.5703125" style="1" hidden="1"/>
    <col min="13054" max="13054" width="8.5703125" style="1" hidden="1"/>
    <col min="13055" max="13055" width="44.42578125" style="1" hidden="1"/>
    <col min="13056" max="13062" width="7.7109375" style="1" hidden="1"/>
    <col min="13063" max="13063" width="8.42578125" style="1" hidden="1"/>
    <col min="13064" max="13064" width="12.5703125" style="1" hidden="1"/>
    <col min="13065" max="13065" width="19.28515625" style="1" hidden="1"/>
    <col min="13066" max="13069" width="3.28515625" style="1" hidden="1"/>
    <col min="13070" max="13070" width="10" style="1" hidden="1"/>
    <col min="13071" max="13071" width="12.7109375" style="1" hidden="1"/>
    <col min="13072" max="13075" width="3.28515625" style="1" hidden="1"/>
    <col min="13076" max="13076" width="57.140625" style="1" hidden="1"/>
    <col min="13077" max="13090" width="0" style="1" hidden="1"/>
    <col min="13091" max="13091" width="12.7109375" style="1" hidden="1"/>
    <col min="13092" max="13092" width="10.85546875" style="1" hidden="1"/>
    <col min="13093" max="13093" width="6.140625" style="1" hidden="1"/>
    <col min="13094" max="13094" width="45.85546875" style="1" hidden="1"/>
    <col min="13095" max="13095" width="9.42578125" style="1" hidden="1"/>
    <col min="13096" max="13096" width="9.85546875" style="1" hidden="1"/>
    <col min="13097" max="13097" width="8" style="1" hidden="1"/>
    <col min="13098" max="13098" width="9.42578125" style="1" hidden="1"/>
    <col min="13099" max="13099" width="10.42578125" style="1" hidden="1"/>
    <col min="13100" max="13100" width="28.140625" style="1" hidden="1"/>
    <col min="13101" max="13306" width="9.140625" style="1" hidden="1"/>
    <col min="13307" max="13307" width="3.28515625" style="1" hidden="1"/>
    <col min="13308" max="13308" width="12" style="1" hidden="1"/>
    <col min="13309" max="13309" width="22.5703125" style="1" hidden="1"/>
    <col min="13310" max="13310" width="8.5703125" style="1" hidden="1"/>
    <col min="13311" max="13311" width="44.42578125" style="1" hidden="1"/>
    <col min="13312" max="13318" width="7.7109375" style="1" hidden="1"/>
    <col min="13319" max="13319" width="8.42578125" style="1" hidden="1"/>
    <col min="13320" max="13320" width="12.5703125" style="1" hidden="1"/>
    <col min="13321" max="13321" width="19.28515625" style="1" hidden="1"/>
    <col min="13322" max="13325" width="3.28515625" style="1" hidden="1"/>
    <col min="13326" max="13326" width="10" style="1" hidden="1"/>
    <col min="13327" max="13327" width="12.7109375" style="1" hidden="1"/>
    <col min="13328" max="13331" width="3.28515625" style="1" hidden="1"/>
    <col min="13332" max="13332" width="57.140625" style="1" hidden="1"/>
    <col min="13333" max="13346" width="0" style="1" hidden="1"/>
    <col min="13347" max="13347" width="12.7109375" style="1" hidden="1"/>
    <col min="13348" max="13348" width="10.85546875" style="1" hidden="1"/>
    <col min="13349" max="13349" width="6.140625" style="1" hidden="1"/>
    <col min="13350" max="13350" width="45.85546875" style="1" hidden="1"/>
    <col min="13351" max="13351" width="9.42578125" style="1" hidden="1"/>
    <col min="13352" max="13352" width="9.85546875" style="1" hidden="1"/>
    <col min="13353" max="13353" width="8" style="1" hidden="1"/>
    <col min="13354" max="13354" width="9.42578125" style="1" hidden="1"/>
    <col min="13355" max="13355" width="10.42578125" style="1" hidden="1"/>
    <col min="13356" max="13356" width="28.140625" style="1" hidden="1"/>
    <col min="13357" max="13562" width="9.140625" style="1" hidden="1"/>
    <col min="13563" max="13563" width="3.28515625" style="1" hidden="1"/>
    <col min="13564" max="13564" width="12" style="1" hidden="1"/>
    <col min="13565" max="13565" width="22.5703125" style="1" hidden="1"/>
    <col min="13566" max="13566" width="8.5703125" style="1" hidden="1"/>
    <col min="13567" max="13567" width="44.42578125" style="1" hidden="1"/>
    <col min="13568" max="13574" width="7.7109375" style="1" hidden="1"/>
    <col min="13575" max="13575" width="8.42578125" style="1" hidden="1"/>
    <col min="13576" max="13576" width="12.5703125" style="1" hidden="1"/>
    <col min="13577" max="13577" width="19.28515625" style="1" hidden="1"/>
    <col min="13578" max="13581" width="3.28515625" style="1" hidden="1"/>
    <col min="13582" max="13582" width="10" style="1" hidden="1"/>
    <col min="13583" max="13583" width="12.7109375" style="1" hidden="1"/>
    <col min="13584" max="13587" width="3.28515625" style="1" hidden="1"/>
    <col min="13588" max="13588" width="57.140625" style="1" hidden="1"/>
    <col min="13589" max="13602" width="0" style="1" hidden="1"/>
    <col min="13603" max="13603" width="12.7109375" style="1" hidden="1"/>
    <col min="13604" max="13604" width="10.85546875" style="1" hidden="1"/>
    <col min="13605" max="13605" width="6.140625" style="1" hidden="1"/>
    <col min="13606" max="13606" width="45.85546875" style="1" hidden="1"/>
    <col min="13607" max="13607" width="9.42578125" style="1" hidden="1"/>
    <col min="13608" max="13608" width="9.85546875" style="1" hidden="1"/>
    <col min="13609" max="13609" width="8" style="1" hidden="1"/>
    <col min="13610" max="13610" width="9.42578125" style="1" hidden="1"/>
    <col min="13611" max="13611" width="10.42578125" style="1" hidden="1"/>
    <col min="13612" max="13612" width="28.140625" style="1" hidden="1"/>
    <col min="13613" max="13818" width="9.140625" style="1" hidden="1"/>
    <col min="13819" max="13819" width="3.28515625" style="1" hidden="1"/>
    <col min="13820" max="13820" width="12" style="1" hidden="1"/>
    <col min="13821" max="13821" width="22.5703125" style="1" hidden="1"/>
    <col min="13822" max="13822" width="8.5703125" style="1" hidden="1"/>
    <col min="13823" max="13823" width="44.42578125" style="1" hidden="1"/>
    <col min="13824" max="13830" width="7.7109375" style="1" hidden="1"/>
    <col min="13831" max="13831" width="8.42578125" style="1" hidden="1"/>
    <col min="13832" max="13832" width="12.5703125" style="1" hidden="1"/>
    <col min="13833" max="13833" width="19.28515625" style="1" hidden="1"/>
    <col min="13834" max="13837" width="3.28515625" style="1" hidden="1"/>
    <col min="13838" max="13838" width="10" style="1" hidden="1"/>
    <col min="13839" max="13839" width="12.7109375" style="1" hidden="1"/>
    <col min="13840" max="13843" width="3.28515625" style="1" hidden="1"/>
    <col min="13844" max="13844" width="57.140625" style="1" hidden="1"/>
    <col min="13845" max="13858" width="0" style="1" hidden="1"/>
    <col min="13859" max="13859" width="12.7109375" style="1" hidden="1"/>
    <col min="13860" max="13860" width="10.85546875" style="1" hidden="1"/>
    <col min="13861" max="13861" width="6.140625" style="1" hidden="1"/>
    <col min="13862" max="13862" width="45.85546875" style="1" hidden="1"/>
    <col min="13863" max="13863" width="9.42578125" style="1" hidden="1"/>
    <col min="13864" max="13864" width="9.85546875" style="1" hidden="1"/>
    <col min="13865" max="13865" width="8" style="1" hidden="1"/>
    <col min="13866" max="13866" width="9.42578125" style="1" hidden="1"/>
    <col min="13867" max="13867" width="10.42578125" style="1" hidden="1"/>
    <col min="13868" max="13868" width="28.140625" style="1" hidden="1"/>
    <col min="13869" max="14074" width="9.140625" style="1" hidden="1"/>
    <col min="14075" max="14075" width="3.28515625" style="1" hidden="1"/>
    <col min="14076" max="14076" width="12" style="1" hidden="1"/>
    <col min="14077" max="14077" width="22.5703125" style="1" hidden="1"/>
    <col min="14078" max="14078" width="8.5703125" style="1" hidden="1"/>
    <col min="14079" max="14079" width="44.42578125" style="1" hidden="1"/>
    <col min="14080" max="14086" width="7.7109375" style="1" hidden="1"/>
    <col min="14087" max="14087" width="8.42578125" style="1" hidden="1"/>
    <col min="14088" max="14088" width="12.5703125" style="1" hidden="1"/>
    <col min="14089" max="14089" width="19.28515625" style="1" hidden="1"/>
    <col min="14090" max="14093" width="3.28515625" style="1" hidden="1"/>
    <col min="14094" max="14094" width="10" style="1" hidden="1"/>
    <col min="14095" max="14095" width="12.7109375" style="1" hidden="1"/>
    <col min="14096" max="14099" width="3.28515625" style="1" hidden="1"/>
    <col min="14100" max="14100" width="57.140625" style="1" hidden="1"/>
    <col min="14101" max="14114" width="0" style="1" hidden="1"/>
    <col min="14115" max="14115" width="12.7109375" style="1" hidden="1"/>
    <col min="14116" max="14116" width="10.85546875" style="1" hidden="1"/>
    <col min="14117" max="14117" width="6.140625" style="1" hidden="1"/>
    <col min="14118" max="14118" width="45.85546875" style="1" hidden="1"/>
    <col min="14119" max="14119" width="9.42578125" style="1" hidden="1"/>
    <col min="14120" max="14120" width="9.85546875" style="1" hidden="1"/>
    <col min="14121" max="14121" width="8" style="1" hidden="1"/>
    <col min="14122" max="14122" width="9.42578125" style="1" hidden="1"/>
    <col min="14123" max="14123" width="10.42578125" style="1" hidden="1"/>
    <col min="14124" max="14124" width="28.140625" style="1" hidden="1"/>
    <col min="14125" max="14330" width="9.140625" style="1" hidden="1"/>
    <col min="14331" max="14331" width="3.28515625" style="1" hidden="1"/>
    <col min="14332" max="14332" width="12" style="1" hidden="1"/>
    <col min="14333" max="14333" width="22.5703125" style="1" hidden="1"/>
    <col min="14334" max="14334" width="8.5703125" style="1" hidden="1"/>
    <col min="14335" max="14335" width="44.42578125" style="1" hidden="1"/>
    <col min="14336" max="14342" width="7.7109375" style="1" hidden="1"/>
    <col min="14343" max="14343" width="8.42578125" style="1" hidden="1"/>
    <col min="14344" max="14344" width="12.5703125" style="1" hidden="1"/>
    <col min="14345" max="14345" width="19.28515625" style="1" hidden="1"/>
    <col min="14346" max="14349" width="3.28515625" style="1" hidden="1"/>
    <col min="14350" max="14350" width="10" style="1" hidden="1"/>
    <col min="14351" max="14351" width="12.7109375" style="1" hidden="1"/>
    <col min="14352" max="14355" width="3.28515625" style="1" hidden="1"/>
    <col min="14356" max="14356" width="57.140625" style="1" hidden="1"/>
    <col min="14357" max="14370" width="0" style="1" hidden="1"/>
    <col min="14371" max="14371" width="12.7109375" style="1" hidden="1"/>
    <col min="14372" max="14372" width="10.85546875" style="1" hidden="1"/>
    <col min="14373" max="14373" width="6.140625" style="1" hidden="1"/>
    <col min="14374" max="14374" width="45.85546875" style="1" hidden="1"/>
    <col min="14375" max="14375" width="9.42578125" style="1" hidden="1"/>
    <col min="14376" max="14376" width="9.85546875" style="1" hidden="1"/>
    <col min="14377" max="14377" width="8" style="1" hidden="1"/>
    <col min="14378" max="14378" width="9.42578125" style="1" hidden="1"/>
    <col min="14379" max="14379" width="10.42578125" style="1" hidden="1"/>
    <col min="14380" max="14380" width="28.140625" style="1" hidden="1"/>
    <col min="14381" max="14586" width="9.140625" style="1" hidden="1"/>
    <col min="14587" max="14587" width="3.28515625" style="1" hidden="1"/>
    <col min="14588" max="14588" width="12" style="1" hidden="1"/>
    <col min="14589" max="14589" width="22.5703125" style="1" hidden="1"/>
    <col min="14590" max="14590" width="8.5703125" style="1" hidden="1"/>
    <col min="14591" max="14591" width="44.42578125" style="1" hidden="1"/>
    <col min="14592" max="14598" width="7.7109375" style="1" hidden="1"/>
    <col min="14599" max="14599" width="8.42578125" style="1" hidden="1"/>
    <col min="14600" max="14600" width="12.5703125" style="1" hidden="1"/>
    <col min="14601" max="14601" width="19.28515625" style="1" hidden="1"/>
    <col min="14602" max="14605" width="3.28515625" style="1" hidden="1"/>
    <col min="14606" max="14606" width="10" style="1" hidden="1"/>
    <col min="14607" max="14607" width="12.7109375" style="1" hidden="1"/>
    <col min="14608" max="14611" width="3.28515625" style="1" hidden="1"/>
    <col min="14612" max="14612" width="57.140625" style="1" hidden="1"/>
    <col min="14613" max="14626" width="0" style="1" hidden="1"/>
    <col min="14627" max="14627" width="12.7109375" style="1" hidden="1"/>
    <col min="14628" max="14628" width="10.85546875" style="1" hidden="1"/>
    <col min="14629" max="14629" width="6.140625" style="1" hidden="1"/>
    <col min="14630" max="14630" width="45.85546875" style="1" hidden="1"/>
    <col min="14631" max="14631" width="9.42578125" style="1" hidden="1"/>
    <col min="14632" max="14632" width="9.85546875" style="1" hidden="1"/>
    <col min="14633" max="14633" width="8" style="1" hidden="1"/>
    <col min="14634" max="14634" width="9.42578125" style="1" hidden="1"/>
    <col min="14635" max="14635" width="10.42578125" style="1" hidden="1"/>
    <col min="14636" max="14636" width="28.140625" style="1" hidden="1"/>
    <col min="14637" max="14842" width="9.140625" style="1" hidden="1"/>
    <col min="14843" max="14843" width="3.28515625" style="1" hidden="1"/>
    <col min="14844" max="14844" width="12" style="1" hidden="1"/>
    <col min="14845" max="14845" width="22.5703125" style="1" hidden="1"/>
    <col min="14846" max="14846" width="8.5703125" style="1" hidden="1"/>
    <col min="14847" max="14847" width="44.42578125" style="1" hidden="1"/>
    <col min="14848" max="14854" width="7.7109375" style="1" hidden="1"/>
    <col min="14855" max="14855" width="8.42578125" style="1" hidden="1"/>
    <col min="14856" max="14856" width="12.5703125" style="1" hidden="1"/>
    <col min="14857" max="14857" width="19.28515625" style="1" hidden="1"/>
    <col min="14858" max="14861" width="3.28515625" style="1" hidden="1"/>
    <col min="14862" max="14862" width="10" style="1" hidden="1"/>
    <col min="14863" max="14863" width="12.7109375" style="1" hidden="1"/>
    <col min="14864" max="14867" width="3.28515625" style="1" hidden="1"/>
    <col min="14868" max="14868" width="57.140625" style="1" hidden="1"/>
    <col min="14869" max="14882" width="0" style="1" hidden="1"/>
    <col min="14883" max="14883" width="12.7109375" style="1" hidden="1"/>
    <col min="14884" max="14884" width="10.85546875" style="1" hidden="1"/>
    <col min="14885" max="14885" width="6.140625" style="1" hidden="1"/>
    <col min="14886" max="14886" width="45.85546875" style="1" hidden="1"/>
    <col min="14887" max="14887" width="9.42578125" style="1" hidden="1"/>
    <col min="14888" max="14888" width="9.85546875" style="1" hidden="1"/>
    <col min="14889" max="14889" width="8" style="1" hidden="1"/>
    <col min="14890" max="14890" width="9.42578125" style="1" hidden="1"/>
    <col min="14891" max="14891" width="10.42578125" style="1" hidden="1"/>
    <col min="14892" max="14892" width="28.140625" style="1" hidden="1"/>
    <col min="14893" max="15098" width="9.140625" style="1" hidden="1"/>
    <col min="15099" max="15099" width="3.28515625" style="1" hidden="1"/>
    <col min="15100" max="15100" width="12" style="1" hidden="1"/>
    <col min="15101" max="15101" width="22.5703125" style="1" hidden="1"/>
    <col min="15102" max="15102" width="8.5703125" style="1" hidden="1"/>
    <col min="15103" max="15103" width="44.42578125" style="1" hidden="1"/>
    <col min="15104" max="15110" width="7.7109375" style="1" hidden="1"/>
    <col min="15111" max="15111" width="8.42578125" style="1" hidden="1"/>
    <col min="15112" max="15112" width="12.5703125" style="1" hidden="1"/>
    <col min="15113" max="15113" width="19.28515625" style="1" hidden="1"/>
    <col min="15114" max="15117" width="3.28515625" style="1" hidden="1"/>
    <col min="15118" max="15118" width="10" style="1" hidden="1"/>
    <col min="15119" max="15119" width="12.7109375" style="1" hidden="1"/>
    <col min="15120" max="15123" width="3.28515625" style="1" hidden="1"/>
    <col min="15124" max="15124" width="57.140625" style="1" hidden="1"/>
    <col min="15125" max="15138" width="0" style="1" hidden="1"/>
    <col min="15139" max="15139" width="12.7109375" style="1" hidden="1"/>
    <col min="15140" max="15140" width="10.85546875" style="1" hidden="1"/>
    <col min="15141" max="15141" width="6.140625" style="1" hidden="1"/>
    <col min="15142" max="15142" width="45.85546875" style="1" hidden="1"/>
    <col min="15143" max="15143" width="9.42578125" style="1" hidden="1"/>
    <col min="15144" max="15144" width="9.85546875" style="1" hidden="1"/>
    <col min="15145" max="15145" width="8" style="1" hidden="1"/>
    <col min="15146" max="15146" width="9.42578125" style="1" hidden="1"/>
    <col min="15147" max="15147" width="10.42578125" style="1" hidden="1"/>
    <col min="15148" max="15148" width="28.140625" style="1" hidden="1"/>
    <col min="15149" max="15354" width="9.140625" style="1" hidden="1"/>
    <col min="15355" max="15355" width="3.28515625" style="1" hidden="1"/>
    <col min="15356" max="15356" width="12" style="1" hidden="1"/>
    <col min="15357" max="15357" width="22.5703125" style="1" hidden="1"/>
    <col min="15358" max="15358" width="8.5703125" style="1" hidden="1"/>
    <col min="15359" max="15359" width="44.42578125" style="1" hidden="1"/>
    <col min="15360" max="15366" width="7.7109375" style="1" hidden="1"/>
    <col min="15367" max="15367" width="8.42578125" style="1" hidden="1"/>
    <col min="15368" max="15368" width="12.5703125" style="1" hidden="1"/>
    <col min="15369" max="15369" width="19.28515625" style="1" hidden="1"/>
    <col min="15370" max="15373" width="3.28515625" style="1" hidden="1"/>
    <col min="15374" max="15374" width="10" style="1" hidden="1"/>
    <col min="15375" max="15375" width="12.7109375" style="1" hidden="1"/>
    <col min="15376" max="15379" width="3.28515625" style="1" hidden="1"/>
    <col min="15380" max="15380" width="57.140625" style="1" hidden="1"/>
    <col min="15381" max="15394" width="0" style="1" hidden="1"/>
    <col min="15395" max="15395" width="12.7109375" style="1" hidden="1"/>
    <col min="15396" max="15396" width="10.85546875" style="1" hidden="1"/>
    <col min="15397" max="15397" width="6.140625" style="1" hidden="1"/>
    <col min="15398" max="15398" width="45.85546875" style="1" hidden="1"/>
    <col min="15399" max="15399" width="9.42578125" style="1" hidden="1"/>
    <col min="15400" max="15400" width="9.85546875" style="1" hidden="1"/>
    <col min="15401" max="15401" width="8" style="1" hidden="1"/>
    <col min="15402" max="15402" width="9.42578125" style="1" hidden="1"/>
    <col min="15403" max="15403" width="10.42578125" style="1" hidden="1"/>
    <col min="15404" max="15404" width="28.140625" style="1" hidden="1"/>
    <col min="15405" max="15610" width="9.140625" style="1" hidden="1"/>
    <col min="15611" max="15611" width="3.28515625" style="1" hidden="1"/>
    <col min="15612" max="15612" width="12" style="1" hidden="1"/>
    <col min="15613" max="15613" width="22.5703125" style="1" hidden="1"/>
    <col min="15614" max="15614" width="8.5703125" style="1" hidden="1"/>
    <col min="15615" max="15615" width="44.42578125" style="1" hidden="1"/>
    <col min="15616" max="15622" width="7.7109375" style="1" hidden="1"/>
    <col min="15623" max="15623" width="8.42578125" style="1" hidden="1"/>
    <col min="15624" max="15624" width="12.5703125" style="1" hidden="1"/>
    <col min="15625" max="15625" width="19.28515625" style="1" hidden="1"/>
    <col min="15626" max="15629" width="3.28515625" style="1" hidden="1"/>
    <col min="15630" max="15630" width="10" style="1" hidden="1"/>
    <col min="15631" max="15631" width="12.7109375" style="1" hidden="1"/>
    <col min="15632" max="15635" width="3.28515625" style="1" hidden="1"/>
    <col min="15636" max="15636" width="57.140625" style="1" hidden="1"/>
    <col min="15637" max="15650" width="0" style="1" hidden="1"/>
    <col min="15651" max="15651" width="12.7109375" style="1" hidden="1"/>
    <col min="15652" max="15652" width="10.85546875" style="1" hidden="1"/>
    <col min="15653" max="15653" width="6.140625" style="1" hidden="1"/>
    <col min="15654" max="15654" width="45.85546875" style="1" hidden="1"/>
    <col min="15655" max="15655" width="9.42578125" style="1" hidden="1"/>
    <col min="15656" max="15656" width="9.85546875" style="1" hidden="1"/>
    <col min="15657" max="15657" width="8" style="1" hidden="1"/>
    <col min="15658" max="15658" width="9.42578125" style="1" hidden="1"/>
    <col min="15659" max="15659" width="10.42578125" style="1" hidden="1"/>
    <col min="15660" max="15660" width="28.140625" style="1" hidden="1"/>
    <col min="15661" max="15866" width="9.140625" style="1" hidden="1"/>
    <col min="15867" max="15867" width="3.28515625" style="1" hidden="1"/>
    <col min="15868" max="15868" width="12" style="1" hidden="1"/>
    <col min="15869" max="15869" width="22.5703125" style="1" hidden="1"/>
    <col min="15870" max="15870" width="8.5703125" style="1" hidden="1"/>
    <col min="15871" max="15871" width="44.42578125" style="1" hidden="1"/>
    <col min="15872" max="15878" width="7.7109375" style="1" hidden="1"/>
    <col min="15879" max="15879" width="8.42578125" style="1" hidden="1"/>
    <col min="15880" max="15880" width="12.5703125" style="1" hidden="1"/>
    <col min="15881" max="15881" width="19.28515625" style="1" hidden="1"/>
    <col min="15882" max="15885" width="3.28515625" style="1" hidden="1"/>
    <col min="15886" max="15886" width="10" style="1" hidden="1"/>
    <col min="15887" max="15887" width="12.7109375" style="1" hidden="1"/>
    <col min="15888" max="15891" width="3.28515625" style="1" hidden="1"/>
    <col min="15892" max="15892" width="57.140625" style="1" hidden="1"/>
    <col min="15893" max="15906" width="0" style="1" hidden="1"/>
    <col min="15907" max="15907" width="12.7109375" style="1" hidden="1"/>
    <col min="15908" max="15908" width="10.85546875" style="1" hidden="1"/>
    <col min="15909" max="15909" width="6.140625" style="1" hidden="1"/>
    <col min="15910" max="15910" width="45.85546875" style="1" hidden="1"/>
    <col min="15911" max="15911" width="9.42578125" style="1" hidden="1"/>
    <col min="15912" max="15912" width="9.85546875" style="1" hidden="1"/>
    <col min="15913" max="15913" width="8" style="1" hidden="1"/>
    <col min="15914" max="15914" width="9.42578125" style="1" hidden="1"/>
    <col min="15915" max="15915" width="10.42578125" style="1" hidden="1"/>
    <col min="15916" max="15916" width="28.140625" style="1" hidden="1"/>
    <col min="15917" max="16122" width="9.140625" style="1" hidden="1"/>
    <col min="16123" max="16123" width="3.28515625" style="1" hidden="1"/>
    <col min="16124" max="16124" width="12" style="1" hidden="1"/>
    <col min="16125" max="16125" width="22.5703125" style="1" hidden="1"/>
    <col min="16126" max="16126" width="8.5703125" style="1" hidden="1"/>
    <col min="16127" max="16127" width="44.42578125" style="1" hidden="1"/>
    <col min="16128" max="16134" width="7.7109375" style="1" hidden="1"/>
    <col min="16135" max="16135" width="8.42578125" style="1" hidden="1"/>
    <col min="16136" max="16136" width="12.5703125" style="1" hidden="1"/>
    <col min="16137" max="16137" width="19.28515625" style="1" hidden="1"/>
    <col min="16138" max="16141" width="3.28515625" style="1" hidden="1"/>
    <col min="16142" max="16142" width="10" style="1" hidden="1"/>
    <col min="16143" max="16143" width="12.7109375" style="1" hidden="1"/>
    <col min="16144" max="16147" width="3.28515625" style="1" hidden="1"/>
    <col min="16148" max="16148" width="57.140625" style="1" hidden="1"/>
    <col min="16149" max="16162" width="0" style="1" hidden="1"/>
    <col min="16163" max="16163" width="12.7109375" style="1" hidden="1"/>
    <col min="16164" max="16164" width="10.85546875" style="1" hidden="1"/>
    <col min="16165" max="16165" width="6.140625" style="1" hidden="1"/>
    <col min="16166" max="16166" width="45.85546875" style="1" hidden="1"/>
    <col min="16167" max="16167" width="9.42578125" style="1" hidden="1"/>
    <col min="16168" max="16168" width="9.85546875" style="1" hidden="1"/>
    <col min="16169" max="16169" width="8" style="1" hidden="1"/>
    <col min="16170" max="16170" width="9.42578125" style="1" hidden="1"/>
    <col min="16171" max="16171" width="10.42578125" style="1" hidden="1"/>
    <col min="16172" max="16172" width="28.140625" style="1" hidden="1"/>
    <col min="16173" max="16379" width="9.140625" style="1" hidden="1"/>
    <col min="16380" max="16380" width="0" style="1" hidden="1"/>
    <col min="16381" max="16384" width="9.140625" style="1" hidden="1"/>
  </cols>
  <sheetData>
    <row r="1" spans="1:37" s="11" customFormat="1" ht="6" customHeight="1" x14ac:dyDescent="0.25">
      <c r="P1" s="12"/>
      <c r="Q1" s="12"/>
      <c r="R1" s="12"/>
      <c r="S1" s="12"/>
      <c r="U1" s="12"/>
      <c r="W1" s="12"/>
      <c r="X1" s="12"/>
      <c r="Y1" s="12"/>
      <c r="Z1" s="12"/>
      <c r="AA1" s="12"/>
      <c r="AD1" s="12"/>
      <c r="AE1" s="12"/>
      <c r="AF1" s="12"/>
      <c r="AG1" s="12"/>
      <c r="AK1" s="12"/>
    </row>
    <row r="6" spans="1:37" customFormat="1" ht="24.75" x14ac:dyDescent="0.5">
      <c r="A6" s="8"/>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row>
    <row r="7" spans="1:37" customFormat="1" ht="24.75" x14ac:dyDescent="0.5">
      <c r="A7" s="8"/>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row>
    <row r="8" spans="1:37" ht="24.75" x14ac:dyDescent="0.5">
      <c r="C8" s="296" t="s">
        <v>516</v>
      </c>
      <c r="D8" s="296"/>
      <c r="E8" s="296"/>
      <c r="F8" s="296"/>
      <c r="G8" s="296"/>
      <c r="H8" s="296"/>
      <c r="I8" s="296"/>
      <c r="J8" s="296"/>
      <c r="K8" s="296"/>
      <c r="L8" s="296"/>
      <c r="M8" s="296"/>
      <c r="N8" s="296"/>
      <c r="O8" s="296"/>
      <c r="P8" s="296"/>
      <c r="Q8" s="296"/>
      <c r="R8" s="296"/>
      <c r="S8" s="296"/>
      <c r="T8" s="296"/>
      <c r="U8" s="296"/>
      <c r="V8" s="296"/>
      <c r="W8" s="296"/>
      <c r="X8" s="296"/>
      <c r="Y8" s="296"/>
      <c r="Z8" s="10"/>
      <c r="AA8" s="10"/>
      <c r="AB8" s="10"/>
      <c r="AC8" s="10"/>
      <c r="AD8" s="10"/>
      <c r="AE8" s="10"/>
      <c r="AF8" s="10"/>
      <c r="AG8" s="10"/>
      <c r="AH8" s="10"/>
      <c r="AI8" s="10"/>
      <c r="AJ8" s="10"/>
      <c r="AK8" s="10"/>
    </row>
    <row r="12" spans="1:37" ht="12.75" customHeight="1" x14ac:dyDescent="0.25">
      <c r="D12" s="294" t="s">
        <v>517</v>
      </c>
      <c r="E12" s="294"/>
      <c r="F12" s="294"/>
      <c r="G12" s="294"/>
      <c r="H12" s="294"/>
      <c r="K12" s="295"/>
      <c r="L12" s="295"/>
      <c r="M12" s="295"/>
      <c r="N12" s="295"/>
      <c r="O12" s="295"/>
    </row>
    <row r="13" spans="1:37" x14ac:dyDescent="0.25">
      <c r="F13" s="2"/>
      <c r="G13" s="2"/>
      <c r="H13" s="2"/>
      <c r="T13" s="2"/>
    </row>
    <row r="14" spans="1:37" ht="20.100000000000001" customHeight="1" x14ac:dyDescent="0.25">
      <c r="D14" s="20" t="s">
        <v>518</v>
      </c>
      <c r="E14" s="20" t="s">
        <v>3</v>
      </c>
      <c r="F14" s="20" t="s">
        <v>5</v>
      </c>
      <c r="G14" s="20" t="s">
        <v>519</v>
      </c>
      <c r="H14" s="20" t="s">
        <v>520</v>
      </c>
      <c r="T14" s="2"/>
    </row>
    <row r="15" spans="1:37" ht="20.100000000000001" customHeight="1" x14ac:dyDescent="0.25">
      <c r="D15" s="18">
        <f>'Determinación riesgos'!G42</f>
        <v>0</v>
      </c>
      <c r="E15" s="38">
        <f>'Determinación riesgos'!O42</f>
        <v>0</v>
      </c>
      <c r="F15" s="38">
        <f>'Determinación riesgos'!P42</f>
        <v>0</v>
      </c>
      <c r="G15" s="38" t="e">
        <f>'Determinación riesgos'!J42</f>
        <v>#N/A</v>
      </c>
      <c r="H15" s="19" t="e">
        <f>+IF(G15=$K$20,$K$20,IF(G15=$K$19,$K$19,IF(G15=$K$18,$K$18,$K$17)))</f>
        <v>#N/A</v>
      </c>
      <c r="T15" s="2"/>
    </row>
    <row r="16" spans="1:37" ht="20.100000000000001" customHeight="1" x14ac:dyDescent="0.25">
      <c r="D16" s="18">
        <f>'Determinación riesgos'!G43</f>
        <v>0</v>
      </c>
      <c r="E16" s="38">
        <f>'Determinación riesgos'!O43</f>
        <v>0</v>
      </c>
      <c r="F16" s="38">
        <f>'Determinación riesgos'!P43</f>
        <v>0</v>
      </c>
      <c r="G16" s="38" t="e">
        <f>'Determinación riesgos'!J43</f>
        <v>#N/A</v>
      </c>
      <c r="H16" s="19" t="e">
        <f>+IF(G16=$K$20,$K$20,IF(G16=$K$19,$K$19,IF(G16=$K$18,$K$18,$K$17)))</f>
        <v>#N/A</v>
      </c>
      <c r="T16" s="2"/>
    </row>
    <row r="17" spans="4:20" ht="20.100000000000001" customHeight="1" x14ac:dyDescent="0.25">
      <c r="D17" s="306">
        <f>'Determinación riesgos'!G44</f>
        <v>0</v>
      </c>
      <c r="E17" s="38">
        <f>'Determinación riesgos'!O44</f>
        <v>0</v>
      </c>
      <c r="F17" s="38">
        <f>'Determinación riesgos'!P44</f>
        <v>0</v>
      </c>
      <c r="G17" s="38" t="e">
        <f>'Determinación riesgos'!J44</f>
        <v>#N/A</v>
      </c>
      <c r="H17" s="19" t="e">
        <f>+IF(G17=$K$20,$K$20,IF(G17=$K$19,$K$19,IF(G17=$K$18,$K$18,$K$17)))</f>
        <v>#N/A</v>
      </c>
      <c r="K17" s="13" t="s">
        <v>521</v>
      </c>
      <c r="P17" s="1"/>
      <c r="T17" s="2"/>
    </row>
    <row r="18" spans="4:20" ht="20.100000000000001" customHeight="1" x14ac:dyDescent="0.25">
      <c r="D18" s="306">
        <f>'Determinación riesgos'!G45</f>
        <v>0</v>
      </c>
      <c r="E18" s="38">
        <f>'Determinación riesgos'!O45</f>
        <v>0</v>
      </c>
      <c r="F18" s="38">
        <f>'Determinación riesgos'!P45</f>
        <v>0</v>
      </c>
      <c r="G18" s="38" t="e">
        <f>'Determinación riesgos'!J45</f>
        <v>#N/A</v>
      </c>
      <c r="H18" s="19" t="e">
        <f>+IF(G18=$K$20,$K$20,IF(G18=$K$19,$K$19,IF(G18=$K$18,$K$18,$K$17)))</f>
        <v>#N/A</v>
      </c>
      <c r="K18" s="40" t="s">
        <v>522</v>
      </c>
      <c r="P18" s="1"/>
      <c r="T18" s="2"/>
    </row>
    <row r="19" spans="4:20" ht="20.100000000000001" customHeight="1" x14ac:dyDescent="0.25">
      <c r="D19" s="306">
        <f>'Determinación riesgos'!G46</f>
        <v>0</v>
      </c>
      <c r="E19" s="38">
        <f>'Determinación riesgos'!O46</f>
        <v>0</v>
      </c>
      <c r="F19" s="38">
        <f>'Determinación riesgos'!P46</f>
        <v>0</v>
      </c>
      <c r="G19" s="38" t="e">
        <f>'Determinación riesgos'!J46</f>
        <v>#N/A</v>
      </c>
      <c r="H19" s="19" t="e">
        <f>+IF(G19=$K$20,$K$20,IF(G19=$K$19,$K$19,IF(G19=$K$18,$K$18,$K$17)))</f>
        <v>#N/A</v>
      </c>
      <c r="K19" s="39" t="s">
        <v>523</v>
      </c>
      <c r="P19" s="1"/>
      <c r="T19" s="2"/>
    </row>
    <row r="20" spans="4:20" ht="20.100000000000001" customHeight="1" x14ac:dyDescent="0.25">
      <c r="D20" s="306">
        <f>'Determinación riesgos'!G47</f>
        <v>0</v>
      </c>
      <c r="E20" s="38">
        <f>'Determinación riesgos'!O47</f>
        <v>0</v>
      </c>
      <c r="F20" s="38">
        <f>'Determinación riesgos'!P47</f>
        <v>0</v>
      </c>
      <c r="G20" s="38" t="e">
        <f>'Determinación riesgos'!J47</f>
        <v>#N/A</v>
      </c>
      <c r="H20" s="19" t="e">
        <f>+IF(G20=$K$20,$K$20,IF(G20=$K$19,$K$19,IF(G20=$K$18,$K$18,$K$17)))</f>
        <v>#N/A</v>
      </c>
      <c r="K20" s="14" t="s">
        <v>524</v>
      </c>
      <c r="P20" s="1"/>
      <c r="T20" s="2"/>
    </row>
    <row r="21" spans="4:20" ht="20.100000000000001" customHeight="1" x14ac:dyDescent="0.25">
      <c r="D21" s="306">
        <f>'Determinación riesgos'!G48</f>
        <v>0</v>
      </c>
      <c r="E21" s="38">
        <f>'Determinación riesgos'!O48</f>
        <v>0</v>
      </c>
      <c r="F21" s="38">
        <f>'Determinación riesgos'!P48</f>
        <v>0</v>
      </c>
      <c r="G21" s="38" t="e">
        <f>'Determinación riesgos'!J48</f>
        <v>#N/A</v>
      </c>
      <c r="H21" s="19" t="e">
        <f>+IF(G21=$K$20,$K$20,IF(G21=$K$19,$K$19,IF(G21=$K$18,$K$18,$K$17)))</f>
        <v>#N/A</v>
      </c>
      <c r="M21" s="17"/>
      <c r="P21" s="1"/>
      <c r="T21" s="2"/>
    </row>
    <row r="22" spans="4:20" ht="20.100000000000001" customHeight="1" x14ac:dyDescent="0.25">
      <c r="D22" s="306">
        <f>'Determinación riesgos'!G49</f>
        <v>0</v>
      </c>
      <c r="E22" s="38">
        <f>'Determinación riesgos'!O49</f>
        <v>0</v>
      </c>
      <c r="F22" s="38">
        <f>'Determinación riesgos'!P49</f>
        <v>0</v>
      </c>
      <c r="G22" s="38" t="e">
        <f>'Determinación riesgos'!J49</f>
        <v>#N/A</v>
      </c>
      <c r="H22" s="19" t="e">
        <f>+IF(G22=$K$20,$K$20,IF(G22=$K$19,$K$19,IF(G22=$K$18,$K$18,$K$17)))</f>
        <v>#N/A</v>
      </c>
      <c r="N22" s="13" t="s">
        <v>521</v>
      </c>
      <c r="O22" s="40" t="s">
        <v>522</v>
      </c>
      <c r="P22" s="39" t="s">
        <v>523</v>
      </c>
      <c r="Q22" s="14" t="s">
        <v>524</v>
      </c>
      <c r="T22" s="2"/>
    </row>
    <row r="23" spans="4:20" ht="20.100000000000001" customHeight="1" x14ac:dyDescent="0.25">
      <c r="D23" s="306">
        <f>'Determinación riesgos'!G50</f>
        <v>0</v>
      </c>
      <c r="E23" s="38">
        <f>'Determinación riesgos'!O50</f>
        <v>0</v>
      </c>
      <c r="F23" s="38">
        <f>'Determinación riesgos'!P50</f>
        <v>0</v>
      </c>
      <c r="G23" s="38" t="e">
        <f>'Determinación riesgos'!J50</f>
        <v>#N/A</v>
      </c>
      <c r="H23" s="19" t="e">
        <f>+IF(G23=$K$20,$K$20,IF(G23=$K$19,$K$19,IF(G23=$K$18,$K$18,$K$17)))</f>
        <v>#N/A</v>
      </c>
      <c r="M23" s="20" t="s">
        <v>3</v>
      </c>
      <c r="N23" s="1" t="s">
        <v>606</v>
      </c>
    </row>
    <row r="24" spans="4:20" ht="20.100000000000001" customHeight="1" x14ac:dyDescent="0.25">
      <c r="D24" s="306">
        <f>'Determinación riesgos'!G51</f>
        <v>0</v>
      </c>
      <c r="E24" s="38">
        <f>'Determinación riesgos'!O51</f>
        <v>0</v>
      </c>
      <c r="F24" s="38">
        <f>'Determinación riesgos'!P51</f>
        <v>0</v>
      </c>
      <c r="G24" s="38" t="e">
        <f>'Determinación riesgos'!J51</f>
        <v>#N/A</v>
      </c>
      <c r="H24" s="19" t="e">
        <f>+IF(G24=$K$20,$K$20,IF(G24=$K$19,$K$19,IF(G24=$K$18,$K$18,$K$17)))</f>
        <v>#N/A</v>
      </c>
      <c r="M24" s="20" t="s">
        <v>5</v>
      </c>
      <c r="N24" s="1" t="s">
        <v>607</v>
      </c>
    </row>
    <row r="25" spans="4:20" ht="20.100000000000001" customHeight="1" x14ac:dyDescent="0.25">
      <c r="D25" s="306">
        <f>'Determinación riesgos'!G52</f>
        <v>0</v>
      </c>
      <c r="E25" s="38">
        <f>'Determinación riesgos'!O52</f>
        <v>0</v>
      </c>
      <c r="F25" s="38">
        <f>'Determinación riesgos'!P52</f>
        <v>0</v>
      </c>
      <c r="G25" s="38" t="e">
        <f>'Determinación riesgos'!J52</f>
        <v>#N/A</v>
      </c>
      <c r="H25" s="19" t="e">
        <f>+IF(G25=$K$20,$K$20,IF(G25=$K$19,$K$19,IF(G25=$K$18,$K$18,$K$17)))</f>
        <v>#N/A</v>
      </c>
    </row>
    <row r="26" spans="4:20" ht="20.100000000000001" customHeight="1" x14ac:dyDescent="0.25">
      <c r="D26" s="18">
        <f>'Determinación riesgos'!G53</f>
        <v>0</v>
      </c>
      <c r="E26" s="38">
        <f>'Determinación riesgos'!O53</f>
        <v>0</v>
      </c>
      <c r="F26" s="38">
        <f>'Determinación riesgos'!P53</f>
        <v>0</v>
      </c>
      <c r="G26" s="38" t="e">
        <f>'Determinación riesgos'!J53</f>
        <v>#N/A</v>
      </c>
      <c r="H26" s="19" t="e">
        <f>+IF(G26=$K$20,$K$20,IF(G26=$K$19,$K$19,IF(G26=$K$18,$K$18,$K$17)))</f>
        <v>#N/A</v>
      </c>
    </row>
    <row r="27" spans="4:20" x14ac:dyDescent="0.25">
      <c r="D27" s="19">
        <f>'Determinación riesgos'!G54</f>
        <v>0</v>
      </c>
      <c r="E27" s="38">
        <f>'Determinación riesgos'!O54</f>
        <v>0</v>
      </c>
      <c r="F27" s="38">
        <f>'Determinación riesgos'!P54</f>
        <v>0</v>
      </c>
      <c r="G27" s="38" t="e">
        <f>'Determinación riesgos'!J54</f>
        <v>#N/A</v>
      </c>
      <c r="H27" s="19" t="e">
        <f>+IF(G27=$K$20,$K$20,IF(G27=$K$19,$K$19,IF(G27=$K$18,$K$18,$K$17)))</f>
        <v>#N/A</v>
      </c>
    </row>
    <row r="28" spans="4:20" ht="13.5" thickBot="1" x14ac:dyDescent="0.3"/>
    <row r="29" spans="4:20" x14ac:dyDescent="0.25">
      <c r="E29" s="4" t="s">
        <v>3</v>
      </c>
      <c r="F29" s="5" t="s">
        <v>525</v>
      </c>
      <c r="G29" s="4" t="s">
        <v>5</v>
      </c>
      <c r="H29" s="5" t="s">
        <v>525</v>
      </c>
    </row>
    <row r="30" spans="4:20" x14ac:dyDescent="0.25">
      <c r="E30" s="6" t="s">
        <v>14</v>
      </c>
      <c r="F30" s="28">
        <v>0.2</v>
      </c>
      <c r="G30" s="6" t="s">
        <v>15</v>
      </c>
      <c r="H30" s="30">
        <v>0.2</v>
      </c>
    </row>
    <row r="31" spans="4:20" x14ac:dyDescent="0.25">
      <c r="E31" s="6" t="s">
        <v>23</v>
      </c>
      <c r="F31" s="28">
        <v>0.4</v>
      </c>
      <c r="G31" s="6" t="s">
        <v>24</v>
      </c>
      <c r="H31" s="30">
        <v>0.4</v>
      </c>
    </row>
    <row r="32" spans="4:20" x14ac:dyDescent="0.25">
      <c r="E32" s="6" t="s">
        <v>31</v>
      </c>
      <c r="F32" s="28">
        <v>0.6</v>
      </c>
      <c r="G32" s="6" t="s">
        <v>32</v>
      </c>
      <c r="H32" s="30">
        <v>0.6</v>
      </c>
    </row>
    <row r="33" spans="5:8" x14ac:dyDescent="0.25">
      <c r="E33" s="6" t="s">
        <v>37</v>
      </c>
      <c r="F33" s="28">
        <v>0.8</v>
      </c>
      <c r="G33" s="6" t="s">
        <v>38</v>
      </c>
      <c r="H33" s="30">
        <v>0.8</v>
      </c>
    </row>
    <row r="34" spans="5:8" ht="13.5" thickBot="1" x14ac:dyDescent="0.3">
      <c r="E34" s="7" t="s">
        <v>42</v>
      </c>
      <c r="F34" s="29">
        <v>1</v>
      </c>
      <c r="G34" s="7" t="s">
        <v>43</v>
      </c>
      <c r="H34" s="31">
        <v>1</v>
      </c>
    </row>
  </sheetData>
  <mergeCells count="3">
    <mergeCell ref="D12:H12"/>
    <mergeCell ref="K12:O12"/>
    <mergeCell ref="C8:Y8"/>
  </mergeCells>
  <conditionalFormatting sqref="E14:F14">
    <cfRule type="cellIs" dxfId="17" priority="155" operator="equal">
      <formula>3</formula>
    </cfRule>
    <cfRule type="cellIs" dxfId="16" priority="156" operator="equal">
      <formula>2</formula>
    </cfRule>
    <cfRule type="cellIs" dxfId="15" priority="157" operator="equal">
      <formula>1</formula>
    </cfRule>
  </conditionalFormatting>
  <conditionalFormatting sqref="G14:H14">
    <cfRule type="cellIs" dxfId="14" priority="119" operator="equal">
      <formula>6</formula>
    </cfRule>
    <cfRule type="cellIs" dxfId="13" priority="120" operator="equal">
      <formula>5</formula>
    </cfRule>
    <cfRule type="cellIs" dxfId="12" priority="121" operator="equal">
      <formula>2</formula>
    </cfRule>
    <cfRule type="cellIs" dxfId="11" priority="122" operator="equal">
      <formula>3</formula>
    </cfRule>
    <cfRule type="cellIs" dxfId="10" priority="123" operator="equal">
      <formula>4</formula>
    </cfRule>
  </conditionalFormatting>
  <conditionalFormatting sqref="H29">
    <cfRule type="cellIs" dxfId="9" priority="124" operator="equal">
      <formula>3</formula>
    </cfRule>
    <cfRule type="cellIs" dxfId="8" priority="125" operator="equal">
      <formula>2</formula>
    </cfRule>
    <cfRule type="cellIs" dxfId="7" priority="126" operator="equal">
      <formula>1</formula>
    </cfRule>
  </conditionalFormatting>
  <conditionalFormatting sqref="M23:M24">
    <cfRule type="cellIs" dxfId="6" priority="5" operator="equal">
      <formula>3</formula>
    </cfRule>
    <cfRule type="cellIs" dxfId="5" priority="6" operator="equal">
      <formula>2</formula>
    </cfRule>
    <cfRule type="cellIs" dxfId="4" priority="7" operator="equal">
      <formula>1</formula>
    </cfRule>
  </conditionalFormatting>
  <conditionalFormatting sqref="H15:H27">
    <cfRule type="cellIs" dxfId="3" priority="158" operator="equal">
      <formula>$K$17</formula>
    </cfRule>
    <cfRule type="cellIs" dxfId="2" priority="159" operator="equal">
      <formula>$K$18</formula>
    </cfRule>
    <cfRule type="cellIs" dxfId="1" priority="160" stopIfTrue="1" operator="equal">
      <formula>$K$19</formula>
    </cfRule>
    <cfRule type="cellIs" dxfId="0" priority="161" operator="equal">
      <formula>$K$20</formula>
    </cfRule>
  </conditionalFormatting>
  <dataValidations disablePrompts="1" count="1">
    <dataValidation type="list" allowBlank="1" showInputMessage="1" showErrorMessage="1" sqref="M15:M16" xr:uid="{00000000-0002-0000-0600-000007000000}">
      <formula1>#REF!</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10</vt:i4>
      </vt:variant>
    </vt:vector>
  </HeadingPairs>
  <TitlesOfParts>
    <vt:vector size="18" baseType="lpstr">
      <vt:lpstr>Portada</vt:lpstr>
      <vt:lpstr>Antes de Empezar</vt:lpstr>
      <vt:lpstr>Instrucciones</vt:lpstr>
      <vt:lpstr>Determinación riesgos</vt:lpstr>
      <vt:lpstr>Valoración riesgos</vt:lpstr>
      <vt:lpstr>Evaluación de Riesgos</vt:lpstr>
      <vt:lpstr>Listados</vt:lpstr>
      <vt:lpstr>Prioridad</vt:lpstr>
      <vt:lpstr>Entidades</vt:lpstr>
      <vt:lpstr>Impac</vt:lpstr>
      <vt:lpstr>Impacto</vt:lpstr>
      <vt:lpstr>Proba</vt:lpstr>
      <vt:lpstr>Probabilidad</vt:lpstr>
      <vt:lpstr>Riesgo1</vt:lpstr>
      <vt:lpstr>Riesgo2</vt:lpstr>
      <vt:lpstr>Riesgo3</vt:lpstr>
      <vt:lpstr>Riesgo4</vt:lpstr>
      <vt:lpstr>Riesgo5</vt:lpstr>
    </vt:vector>
  </TitlesOfParts>
  <Manager/>
  <Company>Ernst &amp; Young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Cifuentes Cruz</dc:creator>
  <cp:keywords/>
  <dc:description/>
  <cp:lastModifiedBy>Cristobal Mahecha Piernagorda</cp:lastModifiedBy>
  <cp:revision/>
  <dcterms:created xsi:type="dcterms:W3CDTF">2016-05-11T16:08:08Z</dcterms:created>
  <dcterms:modified xsi:type="dcterms:W3CDTF">2024-07-09T16:25:42Z</dcterms:modified>
  <cp:category/>
  <cp:contentStatus/>
</cp:coreProperties>
</file>