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mc:AlternateContent xmlns:mc="http://schemas.openxmlformats.org/markup-compatibility/2006">
    <mc:Choice Requires="x15">
      <x15ac:absPath xmlns:x15ac="http://schemas.microsoft.com/office/spreadsheetml/2010/11/ac" url="C:\Users\cristobal.mahecha\Downloads\"/>
    </mc:Choice>
  </mc:AlternateContent>
  <xr:revisionPtr revIDLastSave="0" documentId="13_ncr:1_{A50F060A-C104-4C65-9854-107EDA9B79AD}" xr6:coauthVersionLast="47" xr6:coauthVersionMax="47" xr10:uidLastSave="{00000000-0000-0000-0000-000000000000}"/>
  <bookViews>
    <workbookView xWindow="-120" yWindow="-120" windowWidth="29040" windowHeight="15720" tabRatio="740" xr2:uid="{00000000-000D-0000-FFFF-FFFF00000000}"/>
  </bookViews>
  <sheets>
    <sheet name="Portada" sheetId="29" r:id="rId1"/>
    <sheet name="Antes de Empezar" sheetId="32" r:id="rId2"/>
    <sheet name="Instrucciones" sheetId="31" r:id="rId3"/>
    <sheet name="Determinación riesgos" sheetId="30" r:id="rId4"/>
    <sheet name="Valoración riesgos" sheetId="12" r:id="rId5"/>
    <sheet name="Evaluación de Riesgos" sheetId="13" r:id="rId6"/>
    <sheet name="Listados" sheetId="33" state="hidden" r:id="rId7"/>
    <sheet name="Prioridad" sheetId="15" state="hidden" r:id="rId8"/>
  </sheets>
  <externalReferences>
    <externalReference r:id="rId9"/>
  </externalReferences>
  <definedNames>
    <definedName name="afecta">#REF!</definedName>
    <definedName name="afectacion">#REF!</definedName>
    <definedName name="clase">#REF!</definedName>
    <definedName name="Entidades">Tabla1[NOMBRE ENTIDAD]</definedName>
    <definedName name="fuente">#REF!</definedName>
    <definedName name="Impac">Tabla4[Impacto]</definedName>
    <definedName name="Impacto">Tabla4[Impacto]</definedName>
    <definedName name="Impactocualitat" localSheetId="1">'[1]Soporte Calificación'!#REF!</definedName>
    <definedName name="Impactocualitat" localSheetId="3">'[1]Soporte Calificación'!#REF!</definedName>
    <definedName name="Impactocualitat" localSheetId="0">'[1]Soporte Calificación'!#REF!</definedName>
    <definedName name="Impactocualitat" localSheetId="7">'[1]Soporte Calificación'!#REF!</definedName>
    <definedName name="Impactocualitat">'[1]Soporte Calificación'!#REF!</definedName>
    <definedName name="Impactocualitativo" localSheetId="1">'[1]Soporte Calificación'!#REF!</definedName>
    <definedName name="Impactocualitativo" localSheetId="3">'[1]Soporte Calificación'!#REF!</definedName>
    <definedName name="Impactocualitativo" localSheetId="0">'[1]Soporte Calificación'!#REF!</definedName>
    <definedName name="Impactocualitativo" localSheetId="7">'[1]Soporte Calificación'!#REF!</definedName>
    <definedName name="Impactocualitativo">'[1]Soporte Calificación'!#REF!</definedName>
    <definedName name="Impactocuantita" localSheetId="1">'[1]Soporte Calificación'!#REF!</definedName>
    <definedName name="Impactocuantita" localSheetId="3">'[1]Soporte Calificación'!#REF!</definedName>
    <definedName name="Impactocuantita" localSheetId="0">'[1]Soporte Calificación'!#REF!</definedName>
    <definedName name="Impactocuantita" localSheetId="7">'[1]Soporte Calificación'!#REF!</definedName>
    <definedName name="Impactocuantita">'[1]Soporte Calificación'!#REF!</definedName>
    <definedName name="Impactocuantitativo" localSheetId="1">'[1]Soporte Calificación'!#REF!</definedName>
    <definedName name="Impactocuantitativo" localSheetId="3">'[1]Soporte Calificación'!#REF!</definedName>
    <definedName name="Impactocuantitativo" localSheetId="0">'[1]Soporte Calificación'!#REF!</definedName>
    <definedName name="Impactocuantitativo" localSheetId="7">'[1]Soporte Calificación'!#REF!</definedName>
    <definedName name="Impactocuantitativo">'[1]Soporte Calificación'!#REF!</definedName>
    <definedName name="periodicidad">#REF!</definedName>
    <definedName name="Proba">Tabla2[Probabilidad]</definedName>
    <definedName name="Probabilidad" localSheetId="1">'[1]Soporte Calificación'!$F$65498:$F$65507</definedName>
    <definedName name="Probabilidad" localSheetId="3">'[1]Soporte Calificación'!$F$65498:$F$65507</definedName>
    <definedName name="Probabilidad" localSheetId="0">'[1]Soporte Calificación'!$F$65498:$F$65507</definedName>
    <definedName name="Probabilidad">Tabla2[Probabilidad]</definedName>
    <definedName name="Riesgo1">Tabla3[Riesgo 1]</definedName>
    <definedName name="Riesgo2">Tabla5[Riesgo 2]</definedName>
    <definedName name="Riesgo3">Tabla6[Riesgo 3]</definedName>
    <definedName name="Riesgo4">Tabla7[Riesgo 4]</definedName>
    <definedName name="Riesgo5">Tabla8[Riesgo 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13" l="1"/>
  <c r="D24" i="15"/>
  <c r="P51" i="30"/>
  <c r="F24" i="15" s="1"/>
  <c r="O51" i="30"/>
  <c r="E24" i="15" s="1"/>
  <c r="L51" i="30"/>
  <c r="M51" i="30" s="1"/>
  <c r="J51" i="30" s="1"/>
  <c r="G24" i="15" s="1"/>
  <c r="H24" i="15" s="1"/>
  <c r="Q24" i="13" s="1"/>
  <c r="R24" i="13" s="1"/>
  <c r="D19" i="15"/>
  <c r="P19" i="13" s="1"/>
  <c r="L46" i="30"/>
  <c r="M46" i="30" s="1"/>
  <c r="J46" i="30" s="1"/>
  <c r="G19" i="15" s="1"/>
  <c r="H19" i="15" s="1"/>
  <c r="Q19" i="13" s="1"/>
  <c r="P46" i="30"/>
  <c r="F19" i="15" s="1"/>
  <c r="O46" i="30"/>
  <c r="D16" i="15"/>
  <c r="P16" i="13" s="1"/>
  <c r="L43" i="30"/>
  <c r="M43" i="30" s="1"/>
  <c r="J43" i="30" s="1"/>
  <c r="G16" i="15" s="1"/>
  <c r="H16" i="15" s="1"/>
  <c r="Q16" i="13" s="1"/>
  <c r="P43" i="30"/>
  <c r="F16" i="15" s="1"/>
  <c r="O43" i="30"/>
  <c r="O44" i="30"/>
  <c r="O45" i="30"/>
  <c r="O47" i="30"/>
  <c r="O48" i="30"/>
  <c r="O49" i="30"/>
  <c r="O50" i="30"/>
  <c r="O52" i="30"/>
  <c r="O53" i="30"/>
  <c r="O54" i="30"/>
  <c r="O42" i="30"/>
  <c r="AD36" i="12" l="1"/>
  <c r="Y36" i="12"/>
  <c r="O36" i="12"/>
  <c r="T36" i="12"/>
  <c r="Y31" i="12"/>
  <c r="AD31" i="12"/>
  <c r="O31" i="12"/>
  <c r="T31" i="12"/>
  <c r="J31" i="12"/>
  <c r="Y26" i="12"/>
  <c r="AD26" i="12"/>
  <c r="J26" i="12"/>
  <c r="N26" i="12"/>
  <c r="S26" i="12"/>
  <c r="O26" i="12"/>
  <c r="T26" i="12"/>
  <c r="Y21" i="12"/>
  <c r="AD21" i="12"/>
  <c r="Q46" i="30"/>
  <c r="J16" i="12"/>
  <c r="O21" i="12"/>
  <c r="T21" i="12"/>
  <c r="AD16" i="12"/>
  <c r="J21" i="12"/>
  <c r="O16" i="12"/>
  <c r="T16" i="12"/>
  <c r="Y16" i="12"/>
  <c r="Q43" i="30"/>
  <c r="J36" i="12"/>
  <c r="Q51" i="30"/>
  <c r="E19" i="15"/>
  <c r="X31" i="12" s="1"/>
  <c r="E16" i="15"/>
  <c r="H31" i="12" s="1"/>
  <c r="P44" i="30"/>
  <c r="P45" i="30"/>
  <c r="P47" i="30"/>
  <c r="P48" i="30"/>
  <c r="P49" i="30"/>
  <c r="P50" i="30"/>
  <c r="P52" i="30"/>
  <c r="P53" i="30"/>
  <c r="P54" i="30"/>
  <c r="P42" i="30"/>
  <c r="S36" i="12" l="1"/>
  <c r="M36" i="12"/>
  <c r="AC36" i="12"/>
  <c r="X36" i="12"/>
  <c r="AB36" i="12"/>
  <c r="N36" i="12"/>
  <c r="R36" i="12"/>
  <c r="AB21" i="12"/>
  <c r="W36" i="12"/>
  <c r="S31" i="12"/>
  <c r="N31" i="12"/>
  <c r="R31" i="12"/>
  <c r="M31" i="12"/>
  <c r="AC31" i="12"/>
  <c r="R21" i="12"/>
  <c r="M21" i="12"/>
  <c r="AB31" i="12"/>
  <c r="W31" i="12"/>
  <c r="R26" i="12"/>
  <c r="I26" i="12"/>
  <c r="I31" i="12"/>
  <c r="M26" i="12"/>
  <c r="AB26" i="12"/>
  <c r="W26" i="12"/>
  <c r="AC26" i="12"/>
  <c r="X26" i="12"/>
  <c r="S21" i="12"/>
  <c r="N21" i="12"/>
  <c r="AC21" i="12"/>
  <c r="X21" i="12"/>
  <c r="H21" i="12"/>
  <c r="H26" i="12"/>
  <c r="W21" i="12"/>
  <c r="W16" i="12"/>
  <c r="I16" i="12"/>
  <c r="I21" i="12"/>
  <c r="X16" i="12"/>
  <c r="S16" i="12"/>
  <c r="R16" i="12"/>
  <c r="N16" i="12"/>
  <c r="M16" i="12"/>
  <c r="AC16" i="12"/>
  <c r="AB16" i="12"/>
  <c r="H16" i="12"/>
  <c r="I36" i="12"/>
  <c r="H36" i="12"/>
  <c r="D20" i="13"/>
  <c r="L44" i="30" l="1"/>
  <c r="M44" i="30" s="1"/>
  <c r="J44" i="30" s="1"/>
  <c r="G17" i="15" s="1"/>
  <c r="H17" i="15" s="1"/>
  <c r="L45" i="30"/>
  <c r="M45" i="30" s="1"/>
  <c r="J45" i="30" s="1"/>
  <c r="G18" i="15" s="1"/>
  <c r="H18" i="15" s="1"/>
  <c r="L47" i="30"/>
  <c r="M47" i="30" s="1"/>
  <c r="J47" i="30" s="1"/>
  <c r="G20" i="15" s="1"/>
  <c r="H20" i="15" s="1"/>
  <c r="L48" i="30"/>
  <c r="M48" i="30" s="1"/>
  <c r="J48" i="30" s="1"/>
  <c r="G21" i="15" s="1"/>
  <c r="H21" i="15" s="1"/>
  <c r="L49" i="30"/>
  <c r="M49" i="30" s="1"/>
  <c r="J49" i="30" s="1"/>
  <c r="G22" i="15" s="1"/>
  <c r="H22" i="15" s="1"/>
  <c r="L50" i="30"/>
  <c r="M50" i="30" s="1"/>
  <c r="J50" i="30" s="1"/>
  <c r="G23" i="15" s="1"/>
  <c r="H23" i="15" s="1"/>
  <c r="L52" i="30"/>
  <c r="M52" i="30" s="1"/>
  <c r="J52" i="30" s="1"/>
  <c r="G25" i="15" s="1"/>
  <c r="H25" i="15" s="1"/>
  <c r="Q25" i="13" s="1"/>
  <c r="L53" i="30"/>
  <c r="M53" i="30" s="1"/>
  <c r="J53" i="30" s="1"/>
  <c r="G26" i="15" s="1"/>
  <c r="H26" i="15" s="1"/>
  <c r="L54" i="30"/>
  <c r="M54" i="30" s="1"/>
  <c r="J54" i="30" s="1"/>
  <c r="G27" i="15" s="1"/>
  <c r="H27" i="15" s="1"/>
  <c r="L42" i="30"/>
  <c r="M42" i="30" s="1"/>
  <c r="J42" i="30" s="1"/>
  <c r="J14" i="33"/>
  <c r="I14" i="33"/>
  <c r="H14" i="33"/>
  <c r="G14" i="33"/>
  <c r="F14" i="33"/>
  <c r="J13" i="33"/>
  <c r="I13" i="33"/>
  <c r="H13" i="33"/>
  <c r="G13" i="33"/>
  <c r="F13" i="33"/>
  <c r="J12" i="33"/>
  <c r="I12" i="33"/>
  <c r="H12" i="33"/>
  <c r="G12" i="33"/>
  <c r="F12" i="33"/>
  <c r="J11" i="33"/>
  <c r="I11" i="33"/>
  <c r="H11" i="33"/>
  <c r="G11" i="33"/>
  <c r="F11" i="33"/>
  <c r="J10" i="33"/>
  <c r="I10" i="33"/>
  <c r="H10" i="33"/>
  <c r="G10" i="33"/>
  <c r="F10" i="33"/>
  <c r="G15" i="15" l="1"/>
  <c r="H15" i="15" s="1"/>
  <c r="F20" i="13"/>
  <c r="F23" i="13"/>
  <c r="F21" i="13"/>
  <c r="F22" i="13"/>
  <c r="F15" i="15"/>
  <c r="E17" i="15"/>
  <c r="F17" i="15"/>
  <c r="F18" i="15"/>
  <c r="E20" i="15"/>
  <c r="F20" i="15"/>
  <c r="F21" i="15"/>
  <c r="E22" i="15"/>
  <c r="F22" i="15"/>
  <c r="F23" i="15"/>
  <c r="F25" i="15"/>
  <c r="F26" i="15"/>
  <c r="E27" i="15"/>
  <c r="F27" i="15"/>
  <c r="Z14" i="12" l="1"/>
  <c r="Q47" i="30"/>
  <c r="Q45" i="30"/>
  <c r="E18" i="15"/>
  <c r="F24" i="13"/>
  <c r="Q54" i="30"/>
  <c r="Q52" i="30"/>
  <c r="Q44" i="30"/>
  <c r="Q42" i="30"/>
  <c r="Q48" i="30"/>
  <c r="Q50" i="30"/>
  <c r="Q53" i="30"/>
  <c r="Q49" i="30"/>
  <c r="E25" i="15"/>
  <c r="E26" i="15"/>
  <c r="J20" i="12" s="1"/>
  <c r="E23" i="15"/>
  <c r="E15" i="15"/>
  <c r="R23" i="12" s="1"/>
  <c r="E21" i="15"/>
  <c r="E20" i="13" l="1"/>
  <c r="E21" i="13"/>
  <c r="E22" i="13"/>
  <c r="E23" i="13"/>
  <c r="AA37" i="12" l="1"/>
  <c r="V37" i="12"/>
  <c r="L37" i="12"/>
  <c r="G37" i="12"/>
  <c r="F32" i="12"/>
  <c r="F27" i="12"/>
  <c r="F17" i="12"/>
  <c r="F12" i="12"/>
  <c r="D17" i="15" l="1"/>
  <c r="P17" i="13" s="1"/>
  <c r="D18" i="15"/>
  <c r="D20" i="15"/>
  <c r="P20" i="13" s="1"/>
  <c r="D21" i="15"/>
  <c r="P21" i="13" s="1"/>
  <c r="D22" i="15"/>
  <c r="P22" i="13" s="1"/>
  <c r="D23" i="15"/>
  <c r="P23" i="13" s="1"/>
  <c r="D25" i="15"/>
  <c r="P25" i="13" s="1"/>
  <c r="D26" i="15"/>
  <c r="P26" i="13" s="1"/>
  <c r="D27" i="15"/>
  <c r="P27" i="13" s="1"/>
  <c r="D15" i="15"/>
  <c r="P15" i="13" s="1"/>
  <c r="P18" i="13" l="1"/>
  <c r="O33" i="12"/>
  <c r="AE24" i="12"/>
  <c r="AE29" i="12"/>
  <c r="U19" i="12"/>
  <c r="AE34" i="12"/>
  <c r="AD35" i="12"/>
  <c r="AD30" i="12"/>
  <c r="AD25" i="12"/>
  <c r="AB30" i="12"/>
  <c r="AB35" i="12"/>
  <c r="AB25" i="12"/>
  <c r="Y14" i="12"/>
  <c r="AD24" i="12"/>
  <c r="AD29" i="12"/>
  <c r="AD34" i="12"/>
  <c r="X14" i="12"/>
  <c r="AC29" i="12"/>
  <c r="AC34" i="12"/>
  <c r="AC24" i="12"/>
  <c r="Y13" i="12"/>
  <c r="AD33" i="12"/>
  <c r="AD28" i="12"/>
  <c r="AD23" i="12"/>
  <c r="W13" i="12"/>
  <c r="AB33" i="12"/>
  <c r="AB23" i="12"/>
  <c r="AB28" i="12"/>
  <c r="T15" i="12"/>
  <c r="O15" i="12"/>
  <c r="Y15" i="12"/>
  <c r="R15" i="12"/>
  <c r="W15" i="12"/>
  <c r="M15" i="12"/>
  <c r="P14" i="12"/>
  <c r="U14" i="12"/>
  <c r="T14" i="12"/>
  <c r="O14" i="12"/>
  <c r="S14" i="12"/>
  <c r="N14" i="12"/>
  <c r="T13" i="12"/>
  <c r="O13" i="12"/>
  <c r="M13" i="12"/>
  <c r="R13" i="12"/>
  <c r="AB20" i="12"/>
  <c r="AB15" i="12"/>
  <c r="AD14" i="12"/>
  <c r="AD19" i="12"/>
  <c r="AE14" i="12"/>
  <c r="AE19" i="12"/>
  <c r="AC19" i="12"/>
  <c r="AC14" i="12"/>
  <c r="Y25" i="12"/>
  <c r="AD15" i="12"/>
  <c r="AD20" i="12"/>
  <c r="AD18" i="12"/>
  <c r="AD13" i="12"/>
  <c r="AB13" i="12"/>
  <c r="AB18" i="12"/>
  <c r="Z29" i="12"/>
  <c r="K24" i="12"/>
  <c r="Z24" i="12"/>
  <c r="K19" i="12"/>
  <c r="Z19" i="12"/>
  <c r="P29" i="12"/>
  <c r="K14" i="12"/>
  <c r="U34" i="12"/>
  <c r="P19" i="12"/>
  <c r="P24" i="12"/>
  <c r="U29" i="12"/>
  <c r="Z34" i="12"/>
  <c r="K29" i="12"/>
  <c r="U24" i="12"/>
  <c r="K34" i="12"/>
  <c r="P34" i="12"/>
  <c r="J28" i="12"/>
  <c r="J13" i="12"/>
  <c r="Y28" i="12"/>
  <c r="T23" i="12"/>
  <c r="T18" i="12"/>
  <c r="T33" i="12"/>
  <c r="O28" i="12"/>
  <c r="J23" i="12"/>
  <c r="Y23" i="12"/>
  <c r="J33" i="12"/>
  <c r="Y18" i="12"/>
  <c r="O18" i="12"/>
  <c r="Y33" i="12"/>
  <c r="T28" i="12"/>
  <c r="O23" i="12"/>
  <c r="J18" i="12"/>
  <c r="Y29" i="12"/>
  <c r="T24" i="12"/>
  <c r="O19" i="12"/>
  <c r="T34" i="12"/>
  <c r="O29" i="12"/>
  <c r="J24" i="12"/>
  <c r="J34" i="12"/>
  <c r="Y24" i="12"/>
  <c r="T19" i="12"/>
  <c r="Y34" i="12"/>
  <c r="T29" i="12"/>
  <c r="O24" i="12"/>
  <c r="J19" i="12"/>
  <c r="O34" i="12"/>
  <c r="J14" i="12"/>
  <c r="Y19" i="12"/>
  <c r="J29" i="12"/>
  <c r="I19" i="12"/>
  <c r="S34" i="12"/>
  <c r="N29" i="12"/>
  <c r="X24" i="12"/>
  <c r="S19" i="12"/>
  <c r="I34" i="12"/>
  <c r="I14" i="12"/>
  <c r="X34" i="12"/>
  <c r="S29" i="12"/>
  <c r="N24" i="12"/>
  <c r="X19" i="12"/>
  <c r="I29" i="12"/>
  <c r="S24" i="12"/>
  <c r="N19" i="12"/>
  <c r="N34" i="12"/>
  <c r="X29" i="12"/>
  <c r="I24" i="12"/>
  <c r="T35" i="12"/>
  <c r="O30" i="12"/>
  <c r="T20" i="12"/>
  <c r="Y35" i="12"/>
  <c r="J35" i="12"/>
  <c r="T30" i="12"/>
  <c r="O25" i="12"/>
  <c r="Y20" i="12"/>
  <c r="T25" i="12"/>
  <c r="J15" i="12"/>
  <c r="J25" i="12"/>
  <c r="O35" i="12"/>
  <c r="J30" i="12"/>
  <c r="Y30" i="12"/>
  <c r="O20" i="12"/>
  <c r="W20" i="12"/>
  <c r="M25" i="12"/>
  <c r="R30" i="12"/>
  <c r="W35" i="12"/>
  <c r="M20" i="12"/>
  <c r="M35" i="12"/>
  <c r="R25" i="12"/>
  <c r="H25" i="12"/>
  <c r="W30" i="12"/>
  <c r="R20" i="12"/>
  <c r="H15" i="12"/>
  <c r="H35" i="12"/>
  <c r="H30" i="12"/>
  <c r="W25" i="12"/>
  <c r="M30" i="12"/>
  <c r="R35" i="12"/>
  <c r="H20" i="12"/>
  <c r="W28" i="12"/>
  <c r="R28" i="12"/>
  <c r="W23" i="12"/>
  <c r="H28" i="12"/>
  <c r="M28" i="12"/>
  <c r="W33" i="12"/>
  <c r="W18" i="12"/>
  <c r="H23" i="12"/>
  <c r="H18" i="12"/>
  <c r="H13" i="12"/>
  <c r="R18" i="12"/>
  <c r="M33" i="12"/>
  <c r="R33" i="12"/>
  <c r="M23" i="12"/>
  <c r="H33" i="12"/>
  <c r="M18" i="12"/>
  <c r="AC35" i="12" l="1"/>
  <c r="AC25" i="12"/>
  <c r="AC30" i="12"/>
  <c r="W14" i="12"/>
  <c r="AB34" i="12"/>
  <c r="AB29" i="12"/>
  <c r="AB24" i="12"/>
  <c r="X13" i="12"/>
  <c r="AC28" i="12"/>
  <c r="AC33" i="12"/>
  <c r="AC23" i="12"/>
  <c r="S15" i="12"/>
  <c r="X15" i="12"/>
  <c r="N15" i="12"/>
  <c r="R14" i="12"/>
  <c r="M14" i="12"/>
  <c r="N13" i="12"/>
  <c r="S13" i="12"/>
  <c r="AB19" i="12"/>
  <c r="AB14" i="12"/>
  <c r="AC15" i="12"/>
  <c r="AC20" i="12"/>
  <c r="AC13" i="12"/>
  <c r="AC18" i="12"/>
  <c r="R34" i="12"/>
  <c r="H29" i="12"/>
  <c r="W19" i="12"/>
  <c r="R29" i="12"/>
  <c r="H19" i="12"/>
  <c r="H24" i="12"/>
  <c r="W34" i="12"/>
  <c r="M19" i="12"/>
  <c r="R24" i="12"/>
  <c r="W29" i="12"/>
  <c r="M34" i="12"/>
  <c r="W24" i="12"/>
  <c r="R19" i="12"/>
  <c r="H14" i="12"/>
  <c r="H34" i="12"/>
  <c r="M29" i="12"/>
  <c r="M24" i="12"/>
  <c r="X28" i="12"/>
  <c r="S23" i="12"/>
  <c r="N18" i="12"/>
  <c r="I23" i="12"/>
  <c r="X23" i="12"/>
  <c r="S33" i="12"/>
  <c r="N28" i="12"/>
  <c r="I13" i="12"/>
  <c r="S18" i="12"/>
  <c r="I33" i="12"/>
  <c r="X33" i="12"/>
  <c r="S28" i="12"/>
  <c r="N23" i="12"/>
  <c r="I18" i="12"/>
  <c r="X18" i="12"/>
  <c r="I28" i="12"/>
  <c r="N33" i="12"/>
  <c r="S35" i="12"/>
  <c r="N30" i="12"/>
  <c r="S20" i="12"/>
  <c r="I35" i="12"/>
  <c r="I25" i="12"/>
  <c r="I15" i="12"/>
  <c r="X35" i="12"/>
  <c r="X25" i="12"/>
  <c r="S30" i="12"/>
  <c r="N25" i="12"/>
  <c r="X20" i="12"/>
  <c r="I30" i="12"/>
  <c r="N35" i="12"/>
  <c r="X30" i="12"/>
  <c r="S25" i="12"/>
  <c r="N20" i="12"/>
  <c r="I20" i="12"/>
  <c r="Q27" i="13" l="1"/>
  <c r="Q26" i="13" l="1"/>
  <c r="F22" i="12"/>
  <c r="Q37" i="12"/>
  <c r="Q23" i="13" l="1"/>
  <c r="Q22" i="13"/>
  <c r="Q15" i="13" l="1"/>
  <c r="Q17" i="13" l="1"/>
  <c r="D23" i="13"/>
  <c r="D22" i="13"/>
  <c r="D21" i="13"/>
  <c r="R19" i="13" s="1"/>
  <c r="R25" i="13" l="1"/>
  <c r="R16" i="13"/>
  <c r="R17" i="13"/>
  <c r="R27" i="13"/>
  <c r="R26" i="13"/>
  <c r="R23" i="13"/>
  <c r="R22" i="13"/>
  <c r="R15" i="13"/>
  <c r="Q18" i="13"/>
  <c r="R18" i="13" s="1"/>
  <c r="Q21" i="13"/>
  <c r="R21" i="13" s="1"/>
  <c r="Q20" i="13" l="1"/>
  <c r="R20" i="13" s="1"/>
  <c r="E24" i="13" l="1"/>
</calcChain>
</file>

<file path=xl/sharedStrings.xml><?xml version="1.0" encoding="utf-8"?>
<sst xmlns="http://schemas.openxmlformats.org/spreadsheetml/2006/main" count="769" uniqueCount="645">
  <si>
    <t>ID</t>
  </si>
  <si>
    <t>NOMBRE ENTIDAD</t>
  </si>
  <si>
    <t>NOMBRE CORTO</t>
  </si>
  <si>
    <t>Probabilidad</t>
  </si>
  <si>
    <t>Valoración
 Probabilidad</t>
  </si>
  <si>
    <t>Impacto</t>
  </si>
  <si>
    <t>Valoración 
Impacto</t>
  </si>
  <si>
    <t>Riesgo 1</t>
  </si>
  <si>
    <t>Riesgo 2</t>
  </si>
  <si>
    <t>Riesgo 3</t>
  </si>
  <si>
    <t>Riesgo 4</t>
  </si>
  <si>
    <t>Riesgo 5</t>
  </si>
  <si>
    <t>ADMINISTRADORA COLOMBIANA DE PENSIONES - COLPENSIONES</t>
  </si>
  <si>
    <t>COLPENSIONES</t>
  </si>
  <si>
    <t>Muy Baja</t>
  </si>
  <si>
    <t>Leve</t>
  </si>
  <si>
    <t>C1/R1</t>
  </si>
  <si>
    <t>C1/R2</t>
  </si>
  <si>
    <t>C1/R3</t>
  </si>
  <si>
    <t>C1/R4</t>
  </si>
  <si>
    <t>C1/R5</t>
  </si>
  <si>
    <t>ADMINISTRADORA DE LOS RECURSOS DEL SISTEMA GENERAL DE SEGURIDAD SOCIAL EN SALUD - ADRES</t>
  </si>
  <si>
    <t>ADRES</t>
  </si>
  <si>
    <t>Baja</t>
  </si>
  <si>
    <t>Menor</t>
  </si>
  <si>
    <t>C2/R1</t>
  </si>
  <si>
    <t>C2/R2</t>
  </si>
  <si>
    <t>C2/R3</t>
  </si>
  <si>
    <t>C2/R4</t>
  </si>
  <si>
    <t>AGENCIA DE DESARROLLO RURAL - ADR</t>
  </si>
  <si>
    <t>ADR</t>
  </si>
  <si>
    <t>Media</t>
  </si>
  <si>
    <t>Moderado</t>
  </si>
  <si>
    <t>C3/R2</t>
  </si>
  <si>
    <t>C3/R3</t>
  </si>
  <si>
    <t>AGENCIA DE RENOVACIÓN DEL TERRITORIO - ART</t>
  </si>
  <si>
    <t>ART</t>
  </si>
  <si>
    <t>Alta</t>
  </si>
  <si>
    <t>Mayor</t>
  </si>
  <si>
    <t>C4/R3</t>
  </si>
  <si>
    <t>AGENCIA LOGÍSTICA DE LAS FUERZAS MILITARES - ALFM</t>
  </si>
  <si>
    <t>ALFM</t>
  </si>
  <si>
    <t>Muy Alta</t>
  </si>
  <si>
    <t>Catastrófico</t>
  </si>
  <si>
    <t>C5/R3</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</si>
  <si>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</si>
  <si>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</si>
  <si>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</si>
  <si>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</si>
  <si>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</si>
  <si>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</si>
  <si>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</si>
  <si>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</si>
  <si>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</si>
  <si>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</si>
  <si>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</si>
  <si>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</si>
  <si>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</si>
  <si>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</si>
  <si>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</si>
  <si>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</si>
  <si>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</si>
  <si>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</si>
  <si>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PARA LA REINCORPORACIÓN Y LA NORMALIZACIÓN - ARN</t>
  </si>
  <si>
    <t>ARN</t>
  </si>
  <si>
    <t>AGENCIA PRESIDENCIAL DE COOPERACIÓN INTERNACIONAL DE COLOMBIA - APC</t>
  </si>
  <si>
    <t>APC</t>
  </si>
  <si>
    <t>ARCHIVO GENERAL DE LA NACIÓN - AGN</t>
  </si>
  <si>
    <t>AGN</t>
  </si>
  <si>
    <t>ARTESANÍAS DE COLOMBIA S.A.</t>
  </si>
  <si>
    <t>AUDITORÍA GENERAL DE LA REPÚBLICA - AGR</t>
  </si>
  <si>
    <t>AGR</t>
  </si>
  <si>
    <t>AUTORIDAD NACIONAL DE ACUICULTURA Y PESCA - AUNAP</t>
  </si>
  <si>
    <t>AUNAP</t>
  </si>
  <si>
    <t>AUTORIDAD NACIONAL DE LICENCIAS AMBIENTALES - ANLA</t>
  </si>
  <si>
    <t>ANLA</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</si>
  <si>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</si>
  <si>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</si>
  <si>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</si>
  <si>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</si>
  <si>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</si>
  <si>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</si>
  <si>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</si>
  <si>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</si>
  <si>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</si>
  <si>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</si>
  <si>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</si>
  <si>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</si>
  <si>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</si>
  <si>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</si>
  <si>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CÁMARA DE REPRESENTANTES</t>
  </si>
  <si>
    <t>CANAL REGIONAL DE TELEVISIÓN DEL CARIBE LTDA - TELECARIBE</t>
  </si>
  <si>
    <t>TELECARIBE</t>
  </si>
  <si>
    <t>CANAL REGIONAL DE TELEVISIÓN TEVEANDINA LTDA</t>
  </si>
  <si>
    <t>TV ANDINA</t>
  </si>
  <si>
    <t>CENIT TRANSPORTE Y LOGÍSTICA DE HIDROCARBUROS S.A.S. - CENIT</t>
  </si>
  <si>
    <t>CENIT</t>
  </si>
  <si>
    <t>CENTRALES ELÉCTRICAS DE NARIÑO S.A. E.S.P. - CEDENAR</t>
  </si>
  <si>
    <t>CEDENAR</t>
  </si>
  <si>
    <t>CENTRALES ELÉCTRICAS DEL CAUCA S.A. E.S.P. - CEDELCA</t>
  </si>
  <si>
    <t>CEDELCA</t>
  </si>
  <si>
    <t>CENTRO DERMATOLÓGICO FEDERICO LLERAS ACOSTA E.S.E.</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</si>
  <si>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</si>
  <si>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</si>
  <si>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</si>
  <si>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</si>
  <si>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</si>
  <si>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</si>
  <si>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</si>
  <si>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</si>
  <si>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</si>
  <si>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</si>
  <si>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</si>
  <si>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</si>
  <si>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</si>
  <si>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COMISIÓN PARA EL ESCLARECIMIENTO DE LA VERDAD, LA CONVIVENCIA Y LA NO REPETICIÓN - CEV</t>
  </si>
  <si>
    <t>CEV</t>
  </si>
  <si>
    <t>COMPUTADORES PARA EDUCAR</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</si>
  <si>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</si>
  <si>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</si>
  <si>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</si>
  <si>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</si>
  <si>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</si>
  <si>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</si>
  <si>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</si>
  <si>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</si>
  <si>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</si>
  <si>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</si>
  <si>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</si>
  <si>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</si>
  <si>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</si>
  <si>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</si>
  <si>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</si>
  <si>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</si>
  <si>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</si>
  <si>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</si>
  <si>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</si>
  <si>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</si>
  <si>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</si>
  <si>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</si>
  <si>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</si>
  <si>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</si>
  <si>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</si>
  <si>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</si>
  <si>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</si>
  <si>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</si>
  <si>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</si>
  <si>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</si>
  <si>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</si>
  <si>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</si>
  <si>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</si>
  <si>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</si>
  <si>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</si>
  <si>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</si>
  <si>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</si>
  <si>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</si>
  <si>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</si>
  <si>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</si>
  <si>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</si>
  <si>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</si>
  <si>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</si>
  <si>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</si>
  <si>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</si>
  <si>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</si>
  <si>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</si>
  <si>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</si>
  <si>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CORPORACIÓN AUTÓNOMA REGIONAL DEL RÍO GRANDE DE LA MAGDALENA - CORMAGDALENA</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</si>
  <si>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</si>
  <si>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</si>
  <si>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</si>
  <si>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</si>
  <si>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</si>
  <si>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</si>
  <si>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</si>
  <si>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</si>
  <si>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</si>
  <si>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</si>
  <si>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</si>
  <si>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</si>
  <si>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</si>
  <si>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</si>
  <si>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</si>
  <si>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ALTA TECNOLOGÍA PARA LA DEFENSA - CODALTEC</t>
  </si>
  <si>
    <t>CODALTEC</t>
  </si>
  <si>
    <t>CORPORACIÓN DE CIENCIA Y TECNOLOGÍA PARA EL DESARROLLO DE LA INDUSTRIA NAVAL MARÍTIMA Y FLUVIAL - COTECMAR</t>
  </si>
  <si>
    <t>COTECMAR</t>
  </si>
  <si>
    <t>CORPORACION DE LA INDUSTRIA AERONÁUTICA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</si>
  <si>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</si>
  <si>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</si>
  <si>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</si>
  <si>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</si>
  <si>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</si>
  <si>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</si>
  <si>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</si>
  <si>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</si>
  <si>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</si>
  <si>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</si>
  <si>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</si>
  <si>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</si>
  <si>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</si>
  <si>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</si>
  <si>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</si>
  <si>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</si>
  <si>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</si>
  <si>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</si>
  <si>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</si>
  <si>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</si>
  <si>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</si>
  <si>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</si>
  <si>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NACIONAL DE ESTADÍSTICA - DANE</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</si>
  <si>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</si>
  <si>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</si>
  <si>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</si>
  <si>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</si>
  <si>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</si>
  <si>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</si>
  <si>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</si>
  <si>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</si>
  <si>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</si>
  <si>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NACIONAL DE BOMBEROS DE COLOMBIA - DNBC</t>
  </si>
  <si>
    <t>DNBC</t>
  </si>
  <si>
    <t>DIRECCIÓN NACIONAL DE DERECHOS DE AUTOR - DNDA</t>
  </si>
  <si>
    <t>DNDA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</si>
  <si>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</si>
  <si>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</si>
  <si>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</si>
  <si>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</si>
  <si>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</si>
  <si>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</si>
  <si>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</si>
  <si>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</si>
  <si>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</si>
  <si>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</si>
  <si>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ARCHIPIÉLAGO DE SAN ANDRÉS, PROVIDENCIA Y SANTA CATALINA S.A. E.S.P. - EEDAS</t>
  </si>
  <si>
    <t>EEDAS S.A. E.S.P.</t>
  </si>
  <si>
    <t>EMPRESA DISTRIBUIDORA DEL PACIFICO S.A. E.S.P.</t>
  </si>
  <si>
    <t>DISPAC</t>
  </si>
  <si>
    <t>EMPRESA INDUSTRIAL Y COMERCIAL DEL ESTADO ADMINISTRADORA DEL MONOPOLIO RENTÍSTICO DE LOS JUEGOS DE SUERTE Y AZAR - COLJUEGOS</t>
  </si>
  <si>
    <t>COLJUEGOS</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</si>
  <si>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</si>
  <si>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</si>
  <si>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</si>
  <si>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</si>
  <si>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</si>
  <si>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</si>
  <si>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</si>
  <si>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</si>
  <si>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</si>
  <si>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</si>
  <si>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ESENTTIA S.A.</t>
  </si>
  <si>
    <t>ESENTTIA</t>
  </si>
  <si>
    <t>ESSENTIA MASTERBATCH LTDA</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</si>
  <si>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</si>
  <si>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</si>
  <si>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</si>
  <si>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</si>
  <si>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</si>
  <si>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</si>
  <si>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</si>
  <si>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</si>
  <si>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</si>
  <si>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</si>
  <si>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</si>
  <si>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</si>
  <si>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</si>
  <si>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</si>
  <si>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</si>
  <si>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</si>
  <si>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</si>
  <si>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</si>
  <si>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</si>
  <si>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</si>
  <si>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</si>
  <si>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</si>
  <si>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</si>
  <si>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</si>
  <si>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</si>
  <si>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</si>
  <si>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</si>
  <si>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</si>
  <si>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</si>
  <si>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</si>
  <si>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</si>
  <si>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</si>
  <si>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</si>
  <si>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</si>
  <si>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</si>
  <si>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</si>
  <si>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</si>
  <si>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</si>
  <si>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GENERADORA Y COMERCIALIZADORA DEL CARIBE S.A E.S.P. - GECELCA</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</si>
  <si>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</si>
  <si>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</si>
  <si>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</si>
  <si>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</si>
  <si>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</si>
  <si>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</si>
  <si>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</si>
  <si>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</si>
  <si>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</si>
  <si>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INSTITUTO CARO Y CUERVO</t>
  </si>
  <si>
    <t>INSTITUTO COLOMBIANO AGROPECUARIO - ICA</t>
  </si>
  <si>
    <t>ICA</t>
  </si>
  <si>
    <t>INSTITUTO COLOMBIANO DE ANTROPOLOGÍA E HISTORIA - ICANH</t>
  </si>
  <si>
    <t>ICANH</t>
  </si>
  <si>
    <t>INSTITUTO COLOMBIANO DE BIENESTAR FAMILIAR - ICBF</t>
  </si>
  <si>
    <t>ICBF</t>
  </si>
  <si>
    <t>INSTITUTO COLOMBIANO DE CRÉDITO Y ESTUDIOS TÉCNICOS EN EL EXTERIOR - ICETEX</t>
  </si>
  <si>
    <t xml:space="preserve">ICETEX </t>
  </si>
  <si>
    <t>INSTITUTO COLOMBIANO PARA LA EVALUACIÓN DE LA EDUCACIÓN - ICFES</t>
  </si>
  <si>
    <t>ICFES</t>
  </si>
  <si>
    <t>INSTITUTO DE CASAS FISCALES DEL EJÉRCITO - ICFE</t>
  </si>
  <si>
    <t>ICFE</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</si>
  <si>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</si>
  <si>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</si>
  <si>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</si>
  <si>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</si>
  <si>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</si>
  <si>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</si>
  <si>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</si>
  <si>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</si>
  <si>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</si>
  <si>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</si>
  <si>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</si>
  <si>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</si>
  <si>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</si>
  <si>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</si>
  <si>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</si>
  <si>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</si>
  <si>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</si>
  <si>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</si>
  <si>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</si>
  <si>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</si>
  <si>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</si>
  <si>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</si>
  <si>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</si>
  <si>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</si>
  <si>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</si>
  <si>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</si>
  <si>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</si>
  <si>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</si>
  <si>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</si>
  <si>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</si>
  <si>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</si>
  <si>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</si>
  <si>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</si>
  <si>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</si>
  <si>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</si>
  <si>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</si>
  <si>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</si>
  <si>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INTERNEXA S.A.</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</si>
  <si>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</si>
  <si>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</si>
  <si>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</si>
  <si>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</si>
  <si>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</si>
  <si>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</si>
  <si>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</si>
  <si>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</si>
  <si>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</si>
  <si>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</si>
  <si>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</si>
  <si>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MINCIENCIAS</t>
  </si>
  <si>
    <t>MINISTERIO DE COMERCIO, INDUSTRIA Y TURISMO - MINCIT</t>
  </si>
  <si>
    <t>MINCIT</t>
  </si>
  <si>
    <t>MINISTERIO DE CULTURA</t>
  </si>
  <si>
    <t>MINCULTURA</t>
  </si>
  <si>
    <t>MINISTERIO DE DEFENSA NACIONAL - MINDEFENSA</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</si>
  <si>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</si>
  <si>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</si>
  <si>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</si>
  <si>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</si>
  <si>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</si>
  <si>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</si>
  <si>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</si>
  <si>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</si>
  <si>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</si>
  <si>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</si>
  <si>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</si>
  <si>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</si>
  <si>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</si>
  <si>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</si>
  <si>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</si>
  <si>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</si>
  <si>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</si>
  <si>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</si>
  <si>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</si>
  <si>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</si>
  <si>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</si>
  <si>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DEPORTE</t>
  </si>
  <si>
    <t>MINDEPORTES</t>
  </si>
  <si>
    <t>MINISTERIO DEL INTERIOR Y FONDO PARA LA PARTICIPACIÓN Y EL FORTALECIMIENTO DE LA DEMOCRACIA - MININTERIOR</t>
  </si>
  <si>
    <t>MININTERIOR</t>
  </si>
  <si>
    <t>OLEODUCTO BICENTENARIO DE COLOMBIA S.A.S.</t>
  </si>
  <si>
    <t>OLEODUCTO CENTRAL S.A.- OCENSA</t>
  </si>
  <si>
    <t>OCENSA</t>
  </si>
  <si>
    <t>OLEODUCTO DE COLOMBIA S.A.</t>
  </si>
  <si>
    <t>PARQUES NACIONALES NATURALES DE COLOMBIA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</si>
  <si>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</si>
  <si>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</si>
  <si>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</si>
  <si>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</si>
  <si>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</si>
  <si>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</si>
  <si>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</si>
  <si>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</si>
  <si>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</si>
  <si>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</si>
  <si>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</si>
  <si>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</si>
  <si>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</si>
  <si>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</si>
  <si>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</si>
  <si>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</si>
  <si>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</si>
  <si>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</si>
  <si>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</si>
  <si>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</si>
  <si>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</si>
  <si>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SISTEMAS INTELIGENTES EN RED</t>
  </si>
  <si>
    <t>SOCIEDAD DE ACTIVOS ESPECIALES S.A.S. - SAE</t>
  </si>
  <si>
    <t>SAE</t>
  </si>
  <si>
    <t>SOCIEDAD DE TELEVISIÓN DE CALDAS, RISARALDA Y QUINDÍO LTDA - TELECAFÉ</t>
  </si>
  <si>
    <t>TELECAFÉ LTDA</t>
  </si>
  <si>
    <t>SOCIEDAD FIDUCIARIA DE DESARROLLO AGROPECUARIO S.A. - FIDUAGRARIA</t>
  </si>
  <si>
    <t>FIDUAGRARIA</t>
  </si>
  <si>
    <t>SOCIEDAD HOTELERA TEQUENDAMA S.A. - SHT</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</si>
  <si>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</si>
  <si>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</si>
  <si>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</si>
  <si>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</si>
  <si>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</si>
  <si>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</si>
  <si>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</si>
  <si>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</si>
  <si>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</si>
  <si>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</si>
  <si>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</si>
  <si>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</si>
  <si>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</si>
  <si>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</si>
  <si>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</si>
  <si>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</si>
  <si>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</si>
  <si>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</si>
  <si>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</si>
  <si>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</si>
  <si>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</si>
  <si>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</si>
  <si>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</si>
  <si>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</si>
  <si>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</si>
  <si>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</si>
  <si>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</si>
  <si>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</si>
  <si>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</si>
  <si>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</si>
  <si>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</si>
  <si>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</si>
  <si>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</si>
  <si>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</si>
  <si>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UNIDAD ADMINISTRATIVA ESPECIAL DEL SERVICIO PÚBLICO DE EMPLEO</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</si>
  <si>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</si>
  <si>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</si>
  <si>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</si>
  <si>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</si>
  <si>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</si>
  <si>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</si>
  <si>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</si>
  <si>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</si>
  <si>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</si>
  <si>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</si>
  <si>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</si>
  <si>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</si>
  <si>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</si>
  <si>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</si>
  <si>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</si>
  <si>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</si>
  <si>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</si>
  <si>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</si>
  <si>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</si>
  <si>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</si>
  <si>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</si>
  <si>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</si>
  <si>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</si>
  <si>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</si>
  <si>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</si>
  <si>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</si>
  <si>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</si>
  <si>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</si>
  <si>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</si>
  <si>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</si>
  <si>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</si>
  <si>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</si>
  <si>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</si>
  <si>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</si>
  <si>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</si>
  <si>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</si>
  <si>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</si>
  <si>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</si>
  <si>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</si>
  <si>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</si>
  <si>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</si>
  <si>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</si>
  <si>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</si>
  <si>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</si>
  <si>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</si>
  <si>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</si>
  <si>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</si>
  <si>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</si>
  <si>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</si>
  <si>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</si>
  <si>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</si>
  <si>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</si>
  <si>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</si>
  <si>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</si>
  <si>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Prioridad</t>
  </si>
  <si>
    <t>Escala de la entidad</t>
  </si>
  <si>
    <t>No</t>
  </si>
  <si>
    <t>Nivel de Riesgo</t>
  </si>
  <si>
    <t>Severidad</t>
  </si>
  <si>
    <t>Riesgo Extremo</t>
  </si>
  <si>
    <t>Riesgo Alto</t>
  </si>
  <si>
    <t>Riesgo Moderado</t>
  </si>
  <si>
    <t>Riesgo Bajo</t>
  </si>
  <si>
    <t>Calificación</t>
  </si>
  <si>
    <t>Aplicativo para la valoración del riesgo en el ciclo de defensa jurídica</t>
  </si>
  <si>
    <t>Entidad</t>
  </si>
  <si>
    <t>ANDJE - Modelo Óptimo de Gestión para la Defensa Jurídica del Estado - MOG</t>
  </si>
  <si>
    <t>Fecha</t>
  </si>
  <si>
    <t>ANTES DE EMPEZAR</t>
  </si>
  <si>
    <t>Objetivo</t>
  </si>
  <si>
    <t>Entregar a las Entidades Públicas del Orden Nacional -EPON- una herramienta que les permita determinar, analizar, valorar los riesgos de defensa jurídica y establecer cuáles de ellos deben ser incluidos en el mapa de riesgos de la entidad.</t>
  </si>
  <si>
    <t xml:space="preserve">Alcance del aplicativo </t>
  </si>
  <si>
    <t>La Agencia Nacional de Defensa Jurídica del Estado -ANDJE- propone cinco riesgos de defensa jurídica para que sean estudiados por la Oficina Asesora Jurídica, en conjunto con la Oficina de Planeación y las demás áreas que deban participar. A partir de esta herramienta la entidad valora y califica todos los riesgos propuestos y determina cuáles de ellos, de manera prioritaria, deben incluirse en el mapa de riesgos de la entidad.</t>
  </si>
  <si>
    <t>INSTRUCCIONES</t>
  </si>
  <si>
    <t>Determinación de riesgos</t>
  </si>
  <si>
    <t>Valoración de riesgos</t>
  </si>
  <si>
    <t>Incorporación en el mapa de riesgos de la entidad</t>
  </si>
  <si>
    <t>De acuerdo al resultado de esta valoración, la Oficina Asesora Jurídica, en conjunto con la Oficina de Planeación y las demás áreas que deban participar, priorizarán los riesgos calificados como riesgo extremo y riesgo alto y los incluirán en el mapa de riesgos de la entidad.
Con la orientación y metodología que la Oficina Asesora de Planeación, o el área que haga sus veces, se deben determinar los controles para cada riesgo priorizado.</t>
  </si>
  <si>
    <t>DETERMINACIÓN DEL RIESGO EN EL CICLO DE DEFENSA JURÍDICA</t>
  </si>
  <si>
    <t>CRITERIOS PROBABILIDAD</t>
  </si>
  <si>
    <t>Por probabilidad se entiende la posibilidad de ocurrencia del riesgo.</t>
  </si>
  <si>
    <t>Frecuencia de la Actividad</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</si>
  <si>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</si>
  <si>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</si>
  <si>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</si>
  <si>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y máximo 5000 veces por año.</t>
  </si>
  <si>
    <t>La actividad que conlleva el riesgo se ejecuta más de 5000 veces por año.</t>
  </si>
  <si>
    <t>CRITERIOS IMPACTO</t>
  </si>
  <si>
    <t>Por impacto se entienden las derivaciones que puede ocasionar a la entidad la materialización del riesgo.</t>
  </si>
  <si>
    <t>DESCRIPTOR</t>
  </si>
  <si>
    <t>DESCRIPCIÓN</t>
  </si>
  <si>
    <t xml:space="preserve">Afectación Económica </t>
  </si>
  <si>
    <t>Reputacional</t>
  </si>
  <si>
    <t>Afectación menor a 10 SMLMV.</t>
  </si>
  <si>
    <t>El riesgo afecta la imagen de algún área de la organización.</t>
  </si>
  <si>
    <t>Entre 10 y 50 SMLMV</t>
  </si>
  <si>
    <t>El riesgo afecta la imagen de la entidad internamente, de conocimiento general a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</si>
  <si>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</si>
  <si>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</si>
  <si>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</si>
  <si>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</si>
  <si>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Mayor a 500 SMLMV</t>
  </si>
  <si>
    <t xml:space="preserve">El riesgo afecta la imagen de la entidad a nivel nacional, con efecto publicitario sostenido a nivel país. </t>
  </si>
  <si>
    <t>A continuación, se presenta un ejemplo de cómo se debe determinar el nivel de riesgo.
Sitúese sobre cada uno de los cuadros para obtener información adicional que le facilitará el diligenciamiento del aplicativo.</t>
  </si>
  <si>
    <t>N°</t>
  </si>
  <si>
    <t>Riesgo</t>
  </si>
  <si>
    <t>Causa (Debido a):</t>
  </si>
  <si>
    <t>Consecuencia (Lo anterior puede generar):</t>
  </si>
  <si>
    <t>Causa asociada al riesgo</t>
  </si>
  <si>
    <t>Nivel de riesgo inherente</t>
  </si>
  <si>
    <t>R1</t>
  </si>
  <si>
    <t>A continuación, podrá diligenciar los criterios de probabilidad e impacto de cada uno de los riesgos del ciclo de defensa jurídica.</t>
  </si>
  <si>
    <t>Nivel de riesgo</t>
  </si>
  <si>
    <t>Valoración
Probabilidad</t>
  </si>
  <si>
    <t>Valoración
Impacto</t>
  </si>
  <si>
    <t>nivel de riesgo</t>
  </si>
  <si>
    <t>Posibilidad de afectación económica y reputacional por demandas en contra de la entidad por las causas que tienen PPDA (política de prevención del daño antijurídico).</t>
  </si>
  <si>
    <t>C1: Falta de implementación de la PPDA
C2: Falta de seguimiento y evaluación a la PPDA</t>
  </si>
  <si>
    <t>• Aumento en el volumen de demandas y condenas a la entidad.</t>
  </si>
  <si>
    <t>R2</t>
  </si>
  <si>
    <t>Posibilidad de afectación económica por el incremento en el pago de condenas en litigios que pueden ser solucionados antes de que se dé trámite a la acción judicial.</t>
  </si>
  <si>
    <t>C1: Falta de aplicación de MASC por parte de la entidad por falta de recursos y/o gestión inadecuada
C2: Falta de unificación de criterios de las autoridades judiciales.
C3: Falta de formulación de directrices de conciliación por parte del comité de conciliación y otros MASC</t>
  </si>
  <si>
    <t>• Aumento en el volumen de demandas y condenas a la entidad
• Carga laboral adicional. 
• Afectaciones financieras adicionales.</t>
  </si>
  <si>
    <t>R3</t>
  </si>
  <si>
    <t>Posibilidad de afectación económica y reputacional por condenas en litigios que deberían haber sido favorables a la entidad.</t>
  </si>
  <si>
    <t>C1: Falta de seguimiento y/o seguimiento inoportuno a los procesos
C2: Inadecuada defensa de los intereses de la entidad por:
   - Falta de información, información incompleta,  información desactualizada en los sistemas o dificultad de acceso a la información
   - Falta de lineamientos y estrategias de defensa.
   - Falta del personal apropiado para ejercer la defensa de la entidad
   - Alta carga laboral para atender el volumen de procesos en la entidad
C3: Desconocimiento de demandas o procesos que cursen en contra de la entidad debido a deficiencias en la notificación a la Entidad
C4: Falta de coordinación entre las dependencias encargadas de la defensa y las áreas misionales.
C5: Falta de coordinación interinstitucional cuando son involucradas mas de una entidad en el mismo proceso.</t>
  </si>
  <si>
    <t>• Afectaciones financieras adicionales.</t>
  </si>
  <si>
    <t>R4</t>
  </si>
  <si>
    <t xml:space="preserve">Posibilidad de afectación económica por el incremento del valor que se debe pagar concepto de sentencias ejecutoriadas y conciliaciones por demoras en su liquidación y pago.  </t>
  </si>
  <si>
    <t>• Pérdidas económicas, afectaciones financieras o de reputación a la entidad
• Pago de intereses de mora.</t>
  </si>
  <si>
    <t>R5</t>
  </si>
  <si>
    <t>Posibilidad de afectación económica y reputacional por caducidad de la acción de repetición de las demandas desfavorables en contra de la entidad</t>
  </si>
  <si>
    <t>C1: Pago tardío de las condenas, conciliación u otra forma de terminación de un conflicto</t>
  </si>
  <si>
    <t>• No recuperación del patrimonio público afectado.</t>
  </si>
  <si>
    <t>VALORACIÓN DEL RIESGO EN EL CICLO DE DEFENSA JURÍDICA</t>
  </si>
  <si>
    <t>Definición de los niveles de riesgo</t>
  </si>
  <si>
    <t>Sobre los riesgos dentro de esta zona deben tomarse acciones inmediatas, establecer planes de acción y atención por parte del área correspondiente.</t>
  </si>
  <si>
    <t>Los riesgos dentro de esta zona deben reducirse, evitarse, compartirse o transferirse a través de un plan de acción diseñado por el área correspondiente.</t>
  </si>
  <si>
    <t>Los riesgos dentro de esta zona se deben gestionar mediante procedimientos de monitoreo o respuesta específicos.</t>
  </si>
  <si>
    <t>Los riesgos dentro de esta zona se deben gestionar mediante procedimientos de rutina, es improbable que se necesite la aplicación específica de recursos.</t>
  </si>
  <si>
    <t>CALIFICACIÓN</t>
  </si>
  <si>
    <t>Evaluación de los riesgos del ciclo de defensa jurídica</t>
  </si>
  <si>
    <t>Clasificación según severidad:</t>
  </si>
  <si>
    <t>Causas asociadas a los riesgos calificados:</t>
  </si>
  <si>
    <t>&gt;0</t>
  </si>
  <si>
    <t>&gt;80%</t>
  </si>
  <si>
    <t>IMPACTO</t>
  </si>
  <si>
    <t>Muy BajaLeve</t>
  </si>
  <si>
    <t>Muy BajaMenor</t>
  </si>
  <si>
    <t>Muy BajaModerado</t>
  </si>
  <si>
    <t>Muy BajaMayor</t>
  </si>
  <si>
    <t>Muy BajaCatastrófico</t>
  </si>
  <si>
    <t>BajaLeve</t>
  </si>
  <si>
    <t>BajaMenor</t>
  </si>
  <si>
    <t>BajaModerado</t>
  </si>
  <si>
    <t>BajaMayor</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</si>
  <si>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</si>
  <si>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</si>
  <si>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</si>
  <si>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</si>
  <si>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</si>
  <si>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</si>
  <si>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</si>
  <si>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</si>
  <si>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</si>
  <si>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</si>
  <si>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</si>
  <si>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</si>
  <si>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</si>
  <si>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</si>
  <si>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</si>
  <si>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</si>
  <si>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NIVEL</t>
  </si>
  <si>
    <t>CRUCE</t>
  </si>
  <si>
    <t>Matriz de calor (niveles de severidad del riesgo)</t>
  </si>
  <si>
    <t xml:space="preserve">El resultado de la calificación del riesgo se refleja automáticamente en el mapa de calor que se encuentra en la hoja denominada "Valoración riesgos", en donde, además, se muestra el riesgo clasificado como: riesgo extremo, riesgo alto, riesgo moderado o riesgo bajo dependiendo de la probabilidad de ocurrencia y de la magnitud del impacto. 
En esta parte el aplicativo presenta una "matriz de calor (niveles de severidad del riesgo)", la cual consiste en una representación gráfica de la valoración de los riesgos según su probabilidad e impacto, que nos permite visualizar la zona de riesgo en la que se encuentran cada una de las causas asociadas a los riesgos determinados.
En esta misma hoja se presenta la definición de los niveles de riesgo, clasificadas por zonas. 
- Zona de riesgo bajo
- Zona de riesgo moderado
- Zona de riesgo alto 
- Zona de riesgo extremo.
Por último, la hoja denominada "Evaluación de riesgos" muestra gráficamente la calificación de cada riesgo y se señalan cuáles deben incluirse en el mapa de riesgo de la entidad. 
</t>
  </si>
  <si>
    <t>Criterios de calificación de riesgos</t>
  </si>
  <si>
    <t>Acción a tomar</t>
  </si>
  <si>
    <t>No.</t>
  </si>
  <si>
    <t>Riesgo
Moderado</t>
  </si>
  <si>
    <r>
      <rPr>
        <b/>
        <sz val="9"/>
        <color theme="1"/>
        <rFont val="Verdana"/>
        <family val="2"/>
      </rPr>
      <t>Nota:</t>
    </r>
    <r>
      <rPr>
        <sz val="9"/>
        <color theme="1"/>
        <rFont val="Verdana"/>
        <family val="2"/>
      </rPr>
      <t xml:space="preserve"> la ANDJE puede modificar este documento a medida que se avance en la implementación del MOG en las entidades.</t>
    </r>
  </si>
  <si>
    <r>
      <t>El MOG establece cinco riesgos asociados al ciclo de defensa jurídica. Los riesgos se califican con base en los criterios de probabilidad e impacto que se definen en la hoja denominada "Determinación de riesgos". La entidad debe diligenciar la información correspondiente a: (i) causa asociada al riesgo, (ii) probabilidad e (iii) impacto, para cual debe seleccionar una de las opciones del listado desplegable. Con base en la calificación realizada, el aplicativo calculará el</t>
    </r>
    <r>
      <rPr>
        <b/>
        <sz val="11"/>
        <color theme="8"/>
        <rFont val="Verdana"/>
        <family val="2"/>
      </rPr>
      <t xml:space="preserve"> </t>
    </r>
    <r>
      <rPr>
        <sz val="11"/>
        <rFont val="Verdana"/>
        <family val="2"/>
      </rPr>
      <t xml:space="preserve">nivel de cada riesgo.
A continuación encontrará una serie de definiciones que le ayudarán en la determinación de riesgos:
</t>
    </r>
    <r>
      <rPr>
        <b/>
        <sz val="11"/>
        <rFont val="Verdana"/>
        <family val="2"/>
      </rPr>
      <t>Riesgo:</t>
    </r>
    <r>
      <rPr>
        <sz val="11"/>
        <rFont val="Verdana"/>
        <family val="2"/>
      </rPr>
      <t xml:space="preserve"> Es la probabilidad de que suceda un evento, impacto o consecuencia adversos.
</t>
    </r>
    <r>
      <rPr>
        <b/>
        <sz val="11"/>
        <rFont val="Verdana"/>
        <family val="2"/>
      </rPr>
      <t>Probabilidad:</t>
    </r>
    <r>
      <rPr>
        <sz val="11"/>
        <rFont val="Verdana"/>
        <family val="2"/>
      </rPr>
      <t xml:space="preserve"> Se entiende como la posibilidad de ocurrencia del riesgo.
</t>
    </r>
    <r>
      <rPr>
        <b/>
        <sz val="11"/>
        <rFont val="Verdana"/>
        <family val="2"/>
      </rPr>
      <t>Impacto:</t>
    </r>
    <r>
      <rPr>
        <sz val="11"/>
        <rFont val="Verdana"/>
        <family val="2"/>
      </rPr>
      <t xml:space="preserve"> Se entienden como las derivaciones que puede ocasionar la materialización del riesgo, se consideran la afectación económica y reputacional como los aspectos principales derivados de la posible materialización de los riesgo.</t>
    </r>
  </si>
  <si>
    <r>
      <t>C1: Deficiencias en el cálculo del pasivo contingente y la provisión correspondiente al año en curso por falta de metodología o desconocimiento de las personas que lo elaboran.
C2:</t>
    </r>
    <r>
      <rPr>
        <sz val="10"/>
        <rFont val="Verdana"/>
        <family val="2"/>
      </rPr>
      <t xml:space="preserve"> Ejecución inoportuna de los procesos de pago de las obligaciones y cumplimiento de sentencias.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</si>
</sst>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0"/>
      <name val="Arial"/>
      <family val="2"/>
    </font>
    <font>
      <sz val="10"/>
      <color indexed="8"/>
      <name val="Arial"/>
      <family val="2"/>
    </font>
    <font>
      <sz val="10"/>
      <color theme="1"/>
      <name val="Arial"/>
      <family val="2"/>
    </font>
    <font>
      <sz val="12"/>
      <name val="Times New Roman"/>
      <family val="1"/>
    </font>
    <font>
      <sz val="12"/>
      <name val="Times New Roman"/>
      <family val="1"/>
    </font>
    <font>
      <b/>
      <sz val="10"/>
      <color indexed="8"/>
      <name val="Arial"/>
      <family val="2"/>
    </font>
    <font>
      <b/>
      <sz val="16"/>
      <color theme="0"/>
      <name val="Work Sans"/>
      <family val="3"/>
    </font>
    <font>
      <sz val="10"/>
      <color theme="1"/>
      <name val="Work Sans"/>
      <family val="3"/>
    </font>
    <font>
      <b/>
      <sz val="11"/>
      <color theme="1"/>
      <name val="Calibri"/>
      <family val="2"/>
      <scheme val="minor"/>
    </font>
    <font>
      <b/>
      <sz val="10"/>
      <color theme="0"/>
      <name val="Work Sans"/>
      <family val="3"/>
    </font>
    <font>
      <b/>
      <sz val="10"/>
      <color theme="0"/>
      <name val="Arial"/>
      <family val="2"/>
    </font>
    <font>
      <sz val="11"/>
      <color theme="1"/>
      <name val="Calibri"/>
      <family val="2"/>
      <scheme val="minor"/>
    </font>
    <font>
      <sz val="11"/>
      <color theme="1"/>
      <name val="Arial Narrow"/>
      <family val="2"/>
    </font>
    <font>
      <sz val="11"/>
      <color rgb="FF000000"/>
      <name val="Arial Narrow"/>
      <family val="2"/>
    </font>
    <font>
      <b/>
      <sz val="11"/>
      <color rgb="FFFFFFFF"/>
      <name val="Arial Narrow"/>
      <family val="2"/>
    </font>
    <font>
      <sz val="11"/>
      <color theme="1"/>
      <name val="Verdana"/>
      <family val="2"/>
    </font>
    <font>
      <sz val="11"/>
      <color theme="8" tint="-0.249977111117893"/>
      <name val="Verdana"/>
      <family val="2"/>
    </font>
    <font>
      <b/>
      <sz val="20"/>
      <color theme="1"/>
      <name val="Verdana"/>
      <family val="2"/>
    </font>
    <font>
      <b/>
      <sz val="12"/>
      <name val="Verdana"/>
      <family val="2"/>
    </font>
    <font>
      <sz val="9"/>
      <color theme="1"/>
      <name val="Verdana"/>
      <family val="2"/>
    </font>
    <font>
      <b/>
      <sz val="12"/>
      <color theme="1"/>
      <name val="Verdana"/>
      <family val="2"/>
    </font>
    <font>
      <sz val="10"/>
      <color theme="1"/>
      <name val="Verdana"/>
      <family val="2"/>
    </font>
    <font>
      <b/>
      <sz val="16"/>
      <color theme="0"/>
      <name val="Verdana"/>
      <family val="2"/>
    </font>
    <font>
      <b/>
      <sz val="9"/>
      <color theme="1"/>
      <name val="Verdana"/>
      <family val="2"/>
    </font>
    <font>
      <sz val="11"/>
      <name val="Verdana"/>
      <family val="2"/>
    </font>
    <font>
      <b/>
      <sz val="11"/>
      <color theme="8"/>
      <name val="Verdana"/>
      <family val="2"/>
    </font>
    <font>
      <b/>
      <sz val="11"/>
      <name val="Verdana"/>
      <family val="2"/>
    </font>
    <font>
      <sz val="16"/>
      <color indexed="8"/>
      <name val="Verdana"/>
      <family val="2"/>
    </font>
    <font>
      <b/>
      <sz val="11"/>
      <color theme="1"/>
      <name val="Verdana"/>
      <family val="2"/>
    </font>
    <font>
      <sz val="16"/>
      <name val="Verdana"/>
      <family val="2"/>
    </font>
    <font>
      <sz val="10"/>
      <color indexed="8"/>
      <name val="Verdana"/>
      <family val="2"/>
    </font>
    <font>
      <sz val="12"/>
      <name val="Verdana"/>
      <family val="2"/>
    </font>
    <font>
      <b/>
      <sz val="12"/>
      <color theme="0"/>
      <name val="Verdana"/>
      <family val="2"/>
    </font>
    <font>
      <sz val="12"/>
      <color theme="0"/>
      <name val="Verdana"/>
      <family val="2"/>
    </font>
    <font>
      <b/>
      <sz val="11"/>
      <color rgb="FF000000"/>
      <name val="Verdana"/>
      <family val="2"/>
    </font>
    <font>
      <sz val="11"/>
      <color rgb="FF000000"/>
      <name val="Verdana"/>
      <family val="2"/>
    </font>
    <font>
      <b/>
      <sz val="11"/>
      <color rgb="FFFFFFFF"/>
      <name val="Verdana"/>
      <family val="2"/>
    </font>
    <font>
      <sz val="10"/>
      <name val="Verdana"/>
      <family val="2"/>
    </font>
    <font>
      <sz val="9"/>
      <name val="Verdana"/>
      <family val="2"/>
    </font>
    <font>
      <b/>
      <sz val="10"/>
      <name val="Verdana"/>
      <family val="2"/>
    </font>
    <font>
      <sz val="11"/>
      <color indexed="8"/>
      <name val="Verdana"/>
      <family val="2"/>
    </font>
    <font>
      <sz val="10"/>
      <color theme="0"/>
      <name val="Verdana"/>
      <family val="2"/>
    </font>
    <font>
      <b/>
      <sz val="11"/>
      <color indexed="8"/>
      <name val="Verdana"/>
      <family val="2"/>
    </font>
    <font>
      <b/>
      <sz val="8"/>
      <name val="Verdana"/>
      <family val="2"/>
    </font>
    <font>
      <b/>
      <sz val="9"/>
      <name val="Verdana"/>
      <family val="2"/>
    </font>
    <font>
      <sz val="10"/>
      <color rgb="FFFF0000"/>
      <name val="Verdana"/>
      <family val="2"/>
    </font>
    <font>
      <b/>
      <sz val="10"/>
      <color rgb="FFFF0000"/>
      <name val="Verdana"/>
      <family val="2"/>
    </font>
    <font>
      <b/>
      <sz val="10"/>
      <color theme="0"/>
      <name val="Verdana"/>
      <family val="2"/>
    </font>
  </fonts>
  <fills count="26">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indexed="9"/>
        <bgColor indexed="64"/>
      </patternFill>
    </fill>
    <fill>
      <patternFill patternType="solid">
        <fgColor indexed="1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rgb="FFFF660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bgColor theme="4"/>
      </patternFill>
    </fill>
    <fill>
      <patternFill patternType="solid">
        <fgColor rgb="FFD9D9D9"/>
        <bgColor indexed="64"/>
      </patternFill>
    </fill>
    <fill>
      <patternFill patternType="solid">
        <fgColor rgb="FF00FF00"/>
        <bgColor indexed="64"/>
      </patternFill>
    </fill>
    <fill>
      <patternFill patternType="solid">
        <fgColor rgb="FFFFFF6A"/>
        <bgColor indexed="64"/>
      </patternFill>
    </fill>
    <fill>
      <patternFill patternType="solid">
        <fgColor theme="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right style="thin">
        <color theme="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left>
      <right/>
      <top style="thin">
        <color theme="4"/>
      </top>
      <bottom/>
      <diagonal/>
    </border>
    <border>
      <left style="thin">
        <color theme="4"/>
      </left>
      <right/>
      <top style="thin">
        <color theme="4"/>
      </top>
      <bottom style="thin">
        <color theme="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1" fillId="0" borderId="0"/>
    <xf numFmtId="0" fontId="4" fillId="0" borderId="0"/>
    <xf numFmtId="0" fontId="5" fillId="0" borderId="0"/>
    <xf numFmtId="0" fontId="3" fillId="0" borderId="0"/>
    <xf numFmtId="9" fontId="12" fillId="0" borderId="0" applyFont="0" applyFill="0" applyBorder="0" applyAlignment="0" applyProtection="0"/>
  </cellStyleXfs>
  <cellXfs count="307">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11" borderId="0" xfId="0" applyFill="1"/>
    <xf numFmtId="0" fontId="0" fillId="0" borderId="0" xfId="0" applyAlignment="1">
      <alignment vertical="center"/>
    </xf>
    <xf numFmtId="0" fontId="7" fillId="0" borderId="0" xfId="0" applyFont="1"/>
    <xf numFmtId="0" fontId="2" fillId="11" borderId="0" xfId="0" applyFont="1" applyFill="1" applyAlignment="1">
      <alignment vertical="center" wrapText="1"/>
    </xf>
    <xf numFmtId="0" fontId="2" fillId="11" borderId="0" xfId="0" applyFont="1" applyFill="1" applyAlignment="1">
      <alignment horizontal="center" vertical="center" wrapText="1"/>
    </xf>
    <xf numFmtId="49" fontId="1" fillId="5" borderId="1" xfId="0" applyNumberFormat="1" applyFont="1" applyFill="1" applyBorder="1" applyAlignment="1">
      <alignment horizontal="left" vertical="center"/>
    </xf>
    <xf numFmtId="49" fontId="1" fillId="7" borderId="1" xfId="0" applyNumberFormat="1" applyFont="1" applyFill="1" applyBorder="1" applyAlignment="1">
      <alignment horizontal="left" vertical="center"/>
    </xf>
    <xf numFmtId="0" fontId="8" fillId="0" borderId="0" xfId="0" applyFont="1"/>
    <xf numFmtId="0" fontId="0" fillId="0" borderId="0" xfId="0" applyAlignment="1">
      <alignment horizontal="center"/>
    </xf>
    <xf numFmtId="0" fontId="1" fillId="0" borderId="0" xfId="0" applyFont="1" applyAlignment="1">
      <alignment vertical="center" wrapText="1"/>
    </xf>
    <xf numFmtId="0" fontId="2" fillId="0" borderId="2"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8" fillId="0" borderId="16" xfId="0" applyFont="1" applyBorder="1" applyAlignment="1">
      <alignment horizontal="center"/>
    </xf>
    <xf numFmtId="0" fontId="8" fillId="0" borderId="17" xfId="0" applyFont="1" applyBorder="1" applyAlignment="1">
      <alignment horizontal="center"/>
    </xf>
    <xf numFmtId="0" fontId="14" fillId="9" borderId="19"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4" fillId="23" borderId="19" xfId="0" applyFont="1" applyFill="1" applyBorder="1" applyAlignment="1">
      <alignment horizontal="center" vertical="center" wrapText="1"/>
    </xf>
    <xf numFmtId="0" fontId="14" fillId="24" borderId="19" xfId="0" applyFont="1" applyFill="1" applyBorder="1" applyAlignment="1">
      <alignment horizontal="center" vertical="center" wrapText="1"/>
    </xf>
    <xf numFmtId="0" fontId="13" fillId="18" borderId="18" xfId="0" applyFont="1" applyFill="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7" xfId="0" applyNumberFormat="1" applyFont="1" applyBorder="1" applyAlignment="1">
      <alignment horizontal="center" vertical="center" wrapText="1"/>
    </xf>
    <xf numFmtId="9" fontId="2" fillId="0" borderId="3" xfId="5" applyFont="1" applyBorder="1" applyAlignment="1">
      <alignment horizontal="center" vertical="center" wrapText="1"/>
    </xf>
    <xf numFmtId="9" fontId="2" fillId="0" borderId="7" xfId="5" applyFont="1" applyBorder="1" applyAlignment="1">
      <alignment horizontal="center" vertical="center" wrapText="1"/>
    </xf>
    <xf numFmtId="9" fontId="13" fillId="18" borderId="0" xfId="5" applyFont="1" applyFill="1" applyBorder="1" applyAlignment="1">
      <alignment horizontal="center" vertical="center" wrapText="1"/>
    </xf>
    <xf numFmtId="9" fontId="14" fillId="23" borderId="0" xfId="5" applyFont="1" applyFill="1" applyBorder="1" applyAlignment="1">
      <alignment horizontal="center" vertical="center" wrapText="1"/>
    </xf>
    <xf numFmtId="9" fontId="14" fillId="24" borderId="0" xfId="5" applyFont="1" applyFill="1" applyBorder="1" applyAlignment="1">
      <alignment horizontal="center" vertical="center" wrapText="1"/>
    </xf>
    <xf numFmtId="9" fontId="14" fillId="9" borderId="0" xfId="5" applyFont="1" applyFill="1" applyBorder="1" applyAlignment="1">
      <alignment horizontal="center" vertical="center" wrapText="1"/>
    </xf>
    <xf numFmtId="9" fontId="15" fillId="6" borderId="0" xfId="5" applyFont="1" applyFill="1" applyBorder="1" applyAlignment="1">
      <alignment horizontal="center" vertical="center" wrapText="1"/>
    </xf>
    <xf numFmtId="0" fontId="0" fillId="0" borderId="0" xfId="0" applyAlignment="1">
      <alignment horizontal="center" vertical="center" wrapText="1"/>
    </xf>
    <xf numFmtId="9" fontId="2" fillId="0" borderId="1" xfId="5" applyFont="1" applyBorder="1" applyAlignment="1" applyProtection="1">
      <alignment horizontal="center" vertical="center" wrapText="1"/>
      <protection hidden="1"/>
    </xf>
    <xf numFmtId="49" fontId="1" fillId="2" borderId="1" xfId="0" applyNumberFormat="1" applyFont="1" applyFill="1" applyBorder="1" applyAlignment="1">
      <alignment horizontal="left" vertical="center"/>
    </xf>
    <xf numFmtId="49" fontId="1" fillId="15" borderId="1" xfId="0" applyNumberFormat="1" applyFont="1" applyFill="1" applyBorder="1" applyAlignment="1">
      <alignment horizontal="left" vertical="center"/>
    </xf>
    <xf numFmtId="9" fontId="0" fillId="18" borderId="1" xfId="5" applyFont="1" applyFill="1" applyBorder="1" applyAlignment="1">
      <alignment horizontal="center" vertical="center"/>
    </xf>
    <xf numFmtId="9" fontId="0" fillId="2" borderId="1" xfId="5" applyFont="1" applyFill="1" applyBorder="1" applyAlignment="1">
      <alignment horizontal="center" vertical="center"/>
    </xf>
    <xf numFmtId="9" fontId="0" fillId="25" borderId="1" xfId="5" applyFont="1" applyFill="1" applyBorder="1" applyAlignment="1">
      <alignment horizontal="center" vertical="center"/>
    </xf>
    <xf numFmtId="9" fontId="9" fillId="0" borderId="1" xfId="5" applyFont="1" applyBorder="1" applyAlignment="1">
      <alignment horizontal="center" vertical="center"/>
    </xf>
    <xf numFmtId="9" fontId="0" fillId="0" borderId="22" xfId="5" applyFont="1" applyBorder="1" applyAlignment="1">
      <alignment horizontal="center" vertical="center"/>
    </xf>
    <xf numFmtId="9" fontId="9" fillId="0" borderId="29" xfId="5" applyFont="1" applyBorder="1" applyAlignment="1">
      <alignment horizontal="center" vertical="center"/>
    </xf>
    <xf numFmtId="9" fontId="0" fillId="25" borderId="29" xfId="5" applyFont="1" applyFill="1" applyBorder="1" applyAlignment="1">
      <alignment horizontal="center" vertical="center"/>
    </xf>
    <xf numFmtId="9" fontId="0" fillId="6" borderId="4" xfId="5" applyFont="1" applyFill="1" applyBorder="1" applyAlignment="1">
      <alignment horizontal="center" vertical="center"/>
    </xf>
    <xf numFmtId="9" fontId="0" fillId="6" borderId="3" xfId="5" applyFont="1" applyFill="1" applyBorder="1" applyAlignment="1">
      <alignment horizontal="center" vertical="center"/>
    </xf>
    <xf numFmtId="0" fontId="0" fillId="0" borderId="30" xfId="0" applyBorder="1"/>
    <xf numFmtId="9" fontId="9" fillId="0" borderId="3" xfId="5" applyFont="1" applyBorder="1" applyAlignment="1">
      <alignment horizontal="center" vertical="center"/>
    </xf>
    <xf numFmtId="0" fontId="0" fillId="0" borderId="31" xfId="0" applyBorder="1"/>
    <xf numFmtId="0" fontId="0" fillId="0" borderId="32" xfId="0" applyBorder="1"/>
    <xf numFmtId="0" fontId="9" fillId="0" borderId="0" xfId="0" applyFont="1" applyAlignment="1">
      <alignment horizontal="center" vertical="center"/>
    </xf>
    <xf numFmtId="0" fontId="0" fillId="0" borderId="0" xfId="0" applyAlignment="1">
      <alignment horizontal="left"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9" fontId="0" fillId="18" borderId="5" xfId="5" applyFont="1" applyFill="1" applyBorder="1" applyAlignment="1">
      <alignment horizontal="left" vertical="center"/>
    </xf>
    <xf numFmtId="0" fontId="0" fillId="0" borderId="3" xfId="0" applyBorder="1" applyAlignment="1">
      <alignment horizontal="left" wrapText="1"/>
    </xf>
    <xf numFmtId="9" fontId="0" fillId="2" borderId="5" xfId="5" applyFont="1" applyFill="1" applyBorder="1" applyAlignment="1">
      <alignment horizontal="left" vertical="center"/>
    </xf>
    <xf numFmtId="9" fontId="0" fillId="25" borderId="5" xfId="5" applyFont="1" applyFill="1" applyBorder="1" applyAlignment="1">
      <alignment horizontal="left" vertical="center"/>
    </xf>
    <xf numFmtId="9" fontId="0" fillId="6" borderId="5" xfId="5" applyFont="1" applyFill="1" applyBorder="1" applyAlignment="1">
      <alignment horizontal="left" vertical="center"/>
    </xf>
    <xf numFmtId="9" fontId="0" fillId="6" borderId="6" xfId="5" applyFont="1" applyFill="1" applyBorder="1" applyAlignment="1">
      <alignment horizontal="left" vertical="center"/>
    </xf>
    <xf numFmtId="0" fontId="0" fillId="0" borderId="7" xfId="0" applyBorder="1" applyAlignment="1">
      <alignment horizontal="left" wrapText="1"/>
    </xf>
    <xf numFmtId="0" fontId="10" fillId="21" borderId="16" xfId="0" applyFont="1" applyFill="1" applyBorder="1" applyAlignment="1">
      <alignment horizontal="center" vertical="center"/>
    </xf>
    <xf numFmtId="0" fontId="8" fillId="0" borderId="0" xfId="0" applyFont="1" applyAlignment="1">
      <alignment vertical="center"/>
    </xf>
    <xf numFmtId="0" fontId="16" fillId="0" borderId="0" xfId="0" applyFont="1"/>
    <xf numFmtId="0" fontId="17" fillId="8" borderId="0" xfId="0" applyFont="1" applyFill="1"/>
    <xf numFmtId="49" fontId="19" fillId="0" borderId="0" xfId="0" applyNumberFormat="1" applyFont="1" applyAlignment="1">
      <alignment horizontal="left" vertical="center" wrapText="1"/>
    </xf>
    <xf numFmtId="0" fontId="21" fillId="0" borderId="0" xfId="0" applyFont="1"/>
    <xf numFmtId="14" fontId="22" fillId="20" borderId="0" xfId="0" applyNumberFormat="1" applyFont="1" applyFill="1" applyAlignment="1" applyProtection="1">
      <alignment horizontal="center" vertical="center"/>
      <protection locked="0"/>
    </xf>
    <xf numFmtId="0" fontId="16" fillId="12" borderId="0" xfId="0" applyFont="1" applyFill="1"/>
    <xf numFmtId="0" fontId="16" fillId="11" borderId="0" xfId="0" applyFont="1" applyFill="1"/>
    <xf numFmtId="0" fontId="25" fillId="0" borderId="0" xfId="0" applyFont="1"/>
    <xf numFmtId="0" fontId="25" fillId="0" borderId="0" xfId="0" applyFont="1" applyAlignment="1">
      <alignment wrapText="1"/>
    </xf>
    <xf numFmtId="0" fontId="28" fillId="11" borderId="0" xfId="0" applyFont="1" applyFill="1" applyAlignment="1">
      <alignment vertical="center" wrapText="1"/>
    </xf>
    <xf numFmtId="0" fontId="28" fillId="11" borderId="0" xfId="0" applyFont="1" applyFill="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center" vertical="center"/>
    </xf>
    <xf numFmtId="1" fontId="25" fillId="0" borderId="0" xfId="0" applyNumberFormat="1" applyFont="1" applyAlignment="1">
      <alignment horizontal="center" vertical="center" wrapText="1"/>
    </xf>
    <xf numFmtId="1" fontId="29" fillId="0" borderId="0" xfId="0" applyNumberFormat="1" applyFont="1" applyAlignment="1">
      <alignment horizontal="center" vertical="center" wrapText="1"/>
    </xf>
    <xf numFmtId="0" fontId="23" fillId="0" borderId="0" xfId="0" applyFont="1" applyAlignment="1">
      <alignment horizontal="center"/>
    </xf>
    <xf numFmtId="0" fontId="23" fillId="0" borderId="0" xfId="0" applyFont="1"/>
    <xf numFmtId="0" fontId="30" fillId="0" borderId="0" xfId="2" applyFont="1"/>
    <xf numFmtId="0" fontId="31" fillId="0" borderId="0" xfId="0" applyFont="1" applyAlignment="1">
      <alignment vertical="center" wrapText="1"/>
    </xf>
    <xf numFmtId="0" fontId="31" fillId="0" borderId="0" xfId="0" applyFont="1" applyAlignment="1">
      <alignment horizontal="center" vertical="center" wrapText="1"/>
    </xf>
    <xf numFmtId="0" fontId="32" fillId="0" borderId="0" xfId="2" applyFont="1"/>
    <xf numFmtId="0" fontId="31" fillId="11" borderId="0" xfId="0" applyFont="1" applyFill="1" applyAlignment="1">
      <alignment vertical="center" wrapText="1"/>
    </xf>
    <xf numFmtId="0" fontId="16" fillId="0" borderId="1" xfId="0" applyFont="1" applyBorder="1" applyAlignment="1">
      <alignment vertical="center" wrapText="1"/>
    </xf>
    <xf numFmtId="0" fontId="35" fillId="22" borderId="1" xfId="0" applyFont="1" applyFill="1" applyBorder="1" applyAlignment="1">
      <alignment horizontal="center" vertical="center" wrapText="1"/>
    </xf>
    <xf numFmtId="0" fontId="38" fillId="0" borderId="0" xfId="2" applyFont="1"/>
    <xf numFmtId="0" fontId="38" fillId="4" borderId="0" xfId="2" applyFont="1" applyFill="1"/>
    <xf numFmtId="0" fontId="39" fillId="0" borderId="0" xfId="2" applyFont="1" applyAlignment="1">
      <alignment horizontal="center" vertical="center"/>
    </xf>
    <xf numFmtId="0" fontId="16" fillId="0" borderId="0" xfId="0" applyFont="1" applyAlignment="1">
      <alignment vertical="center" wrapText="1"/>
    </xf>
    <xf numFmtId="0" fontId="39" fillId="0" borderId="0" xfId="2" applyFont="1" applyAlignment="1">
      <alignment horizontal="left" vertical="center" wrapText="1"/>
    </xf>
    <xf numFmtId="0" fontId="25" fillId="0" borderId="8" xfId="2" applyFont="1" applyBorder="1" applyAlignment="1">
      <alignment horizontal="justify" vertical="center" wrapText="1"/>
    </xf>
    <xf numFmtId="0" fontId="25" fillId="0" borderId="8" xfId="2" applyFont="1" applyBorder="1" applyAlignment="1">
      <alignment horizontal="justify" vertical="center"/>
    </xf>
    <xf numFmtId="0" fontId="40" fillId="19" borderId="15" xfId="0" applyFont="1" applyFill="1" applyBorder="1" applyAlignment="1">
      <alignment horizontal="center" vertical="center" wrapText="1"/>
    </xf>
    <xf numFmtId="0" fontId="40" fillId="19" borderId="15" xfId="2" applyFont="1" applyFill="1" applyBorder="1" applyAlignment="1">
      <alignment horizontal="center" vertical="center"/>
    </xf>
    <xf numFmtId="0" fontId="40" fillId="19" borderId="15" xfId="2" applyFont="1" applyFill="1" applyBorder="1" applyAlignment="1">
      <alignment horizontal="center" vertical="center" wrapText="1"/>
    </xf>
    <xf numFmtId="0" fontId="39" fillId="0" borderId="0" xfId="2" applyFont="1" applyAlignment="1">
      <alignment horizontal="center" vertical="center" wrapText="1"/>
    </xf>
    <xf numFmtId="0" fontId="38" fillId="0" borderId="0" xfId="2" applyFont="1" applyAlignment="1">
      <alignment horizontal="center" vertical="center"/>
    </xf>
    <xf numFmtId="0" fontId="40" fillId="0" borderId="0" xfId="2" applyFont="1" applyAlignment="1">
      <alignment horizontal="center" vertical="center"/>
    </xf>
    <xf numFmtId="0" fontId="25" fillId="0" borderId="0" xfId="2" applyFont="1" applyAlignment="1">
      <alignment horizontal="justify" vertical="center"/>
    </xf>
    <xf numFmtId="0" fontId="31" fillId="0" borderId="0" xfId="0" applyFont="1" applyAlignment="1">
      <alignment horizontal="left" vertical="center" wrapText="1"/>
    </xf>
    <xf numFmtId="0" fontId="22" fillId="11" borderId="0" xfId="0" applyFont="1" applyFill="1" applyAlignment="1">
      <alignment vertical="center" wrapText="1"/>
    </xf>
    <xf numFmtId="0" fontId="34" fillId="14" borderId="1" xfId="0" applyFont="1" applyFill="1" applyBorder="1" applyAlignment="1">
      <alignment horizontal="center" vertical="center" wrapText="1"/>
    </xf>
    <xf numFmtId="0" fontId="34" fillId="18" borderId="1" xfId="0" applyFont="1" applyFill="1" applyBorder="1" applyAlignment="1">
      <alignment horizontal="center" vertical="center" wrapText="1"/>
    </xf>
    <xf numFmtId="0" fontId="22" fillId="0" borderId="0" xfId="0" applyFont="1" applyAlignment="1">
      <alignment vertical="center" wrapText="1"/>
    </xf>
    <xf numFmtId="0" fontId="42" fillId="14"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38" fillId="16" borderId="1" xfId="0" applyFont="1" applyFill="1" applyBorder="1" applyAlignment="1">
      <alignment horizontal="left" vertical="center" wrapText="1"/>
    </xf>
    <xf numFmtId="0" fontId="41" fillId="16" borderId="1" xfId="0" applyFont="1" applyFill="1" applyBorder="1" applyAlignment="1" applyProtection="1">
      <alignment horizontal="center" vertical="center" wrapText="1"/>
      <protection locked="0"/>
    </xf>
    <xf numFmtId="9" fontId="43" fillId="16" borderId="1" xfId="5" applyFont="1" applyFill="1" applyBorder="1" applyAlignment="1" applyProtection="1">
      <alignment horizontal="center" vertical="center" wrapText="1"/>
      <protection hidden="1"/>
    </xf>
    <xf numFmtId="9" fontId="38" fillId="0" borderId="1" xfId="5" applyFont="1" applyBorder="1" applyAlignment="1" applyProtection="1">
      <alignment horizontal="center" vertical="center" wrapText="1"/>
      <protection hidden="1"/>
    </xf>
    <xf numFmtId="9" fontId="31" fillId="0" borderId="1" xfId="0" applyNumberFormat="1" applyFont="1" applyBorder="1" applyAlignment="1">
      <alignment horizontal="center" vertical="center" wrapText="1"/>
    </xf>
    <xf numFmtId="9" fontId="31" fillId="0" borderId="0" xfId="0" applyNumberFormat="1" applyFont="1" applyAlignment="1">
      <alignment horizontal="center" vertical="center" wrapText="1"/>
    </xf>
    <xf numFmtId="0" fontId="38" fillId="11" borderId="0" xfId="2" applyFont="1" applyFill="1"/>
    <xf numFmtId="0" fontId="40" fillId="11" borderId="0" xfId="2" applyFont="1" applyFill="1"/>
    <xf numFmtId="0" fontId="40" fillId="0" borderId="0" xfId="2" applyFont="1"/>
    <xf numFmtId="0" fontId="38" fillId="4" borderId="0" xfId="0" applyFont="1" applyFill="1"/>
    <xf numFmtId="0" fontId="44" fillId="15" borderId="20" xfId="0" applyFont="1" applyFill="1" applyBorder="1" applyProtection="1">
      <protection hidden="1"/>
    </xf>
    <xf numFmtId="0" fontId="45" fillId="15" borderId="21" xfId="0" applyFont="1" applyFill="1" applyBorder="1" applyProtection="1">
      <protection hidden="1"/>
    </xf>
    <xf numFmtId="0" fontId="45" fillId="15" borderId="22" xfId="0" applyFont="1" applyFill="1" applyBorder="1" applyProtection="1">
      <protection hidden="1"/>
    </xf>
    <xf numFmtId="0" fontId="45" fillId="6" borderId="20" xfId="0" applyFont="1" applyFill="1" applyBorder="1" applyProtection="1">
      <protection hidden="1"/>
    </xf>
    <xf numFmtId="0" fontId="45" fillId="6" borderId="21" xfId="0" applyFont="1" applyFill="1" applyBorder="1" applyProtection="1">
      <protection hidden="1"/>
    </xf>
    <xf numFmtId="0" fontId="45" fillId="6" borderId="22" xfId="0" applyFont="1" applyFill="1" applyBorder="1" applyProtection="1">
      <protection hidden="1"/>
    </xf>
    <xf numFmtId="0" fontId="40" fillId="0" borderId="0" xfId="2" applyFont="1" applyAlignment="1">
      <alignment vertical="center" wrapText="1"/>
    </xf>
    <xf numFmtId="0" fontId="27" fillId="11" borderId="0" xfId="0" applyFont="1" applyFill="1" applyAlignment="1">
      <alignment vertical="center" textRotation="90" wrapText="1"/>
    </xf>
    <xf numFmtId="0" fontId="38" fillId="13" borderId="0" xfId="0" applyFont="1" applyFill="1"/>
    <xf numFmtId="0" fontId="44" fillId="15" borderId="23" xfId="0" applyFont="1" applyFill="1" applyBorder="1" applyProtection="1">
      <protection hidden="1"/>
    </xf>
    <xf numFmtId="0" fontId="45" fillId="15" borderId="0" xfId="0" applyFont="1" applyFill="1" applyProtection="1">
      <protection hidden="1"/>
    </xf>
    <xf numFmtId="0" fontId="45" fillId="15" borderId="0" xfId="2" applyFont="1" applyFill="1" applyProtection="1">
      <protection hidden="1"/>
    </xf>
    <xf numFmtId="0" fontId="45" fillId="15" borderId="24" xfId="0" applyFont="1" applyFill="1" applyBorder="1" applyProtection="1">
      <protection hidden="1"/>
    </xf>
    <xf numFmtId="0" fontId="45" fillId="6" borderId="23" xfId="2" applyFont="1" applyFill="1" applyBorder="1" applyProtection="1">
      <protection hidden="1"/>
    </xf>
    <xf numFmtId="0" fontId="45" fillId="6" borderId="0" xfId="2" applyFont="1" applyFill="1" applyProtection="1">
      <protection hidden="1"/>
    </xf>
    <xf numFmtId="0" fontId="45" fillId="6" borderId="24" xfId="2" applyFont="1" applyFill="1" applyBorder="1" applyProtection="1">
      <protection hidden="1"/>
    </xf>
    <xf numFmtId="0" fontId="44" fillId="15" borderId="23" xfId="2" applyFont="1" applyFill="1" applyBorder="1" applyProtection="1">
      <protection hidden="1"/>
    </xf>
    <xf numFmtId="0" fontId="45" fillId="15" borderId="24" xfId="2" applyFont="1" applyFill="1" applyBorder="1" applyProtection="1">
      <protection hidden="1"/>
    </xf>
    <xf numFmtId="0" fontId="24" fillId="6" borderId="23" xfId="2" applyFont="1" applyFill="1" applyBorder="1" applyProtection="1">
      <protection hidden="1"/>
    </xf>
    <xf numFmtId="0" fontId="24" fillId="6" borderId="0" xfId="2" applyFont="1" applyFill="1" applyProtection="1">
      <protection hidden="1"/>
    </xf>
    <xf numFmtId="0" fontId="24" fillId="6" borderId="24" xfId="2" applyFont="1" applyFill="1" applyBorder="1" applyProtection="1">
      <protection hidden="1"/>
    </xf>
    <xf numFmtId="0" fontId="24" fillId="6" borderId="24" xfId="0" applyFont="1" applyFill="1" applyBorder="1" applyProtection="1">
      <protection hidden="1"/>
    </xf>
    <xf numFmtId="0" fontId="44" fillId="15" borderId="25" xfId="0" applyFont="1" applyFill="1" applyBorder="1" applyProtection="1">
      <protection hidden="1"/>
    </xf>
    <xf numFmtId="0" fontId="45" fillId="15" borderId="26" xfId="0" applyFont="1" applyFill="1" applyBorder="1" applyProtection="1">
      <protection hidden="1"/>
    </xf>
    <xf numFmtId="0" fontId="45" fillId="15" borderId="27" xfId="0" applyFont="1" applyFill="1" applyBorder="1" applyProtection="1">
      <protection hidden="1"/>
    </xf>
    <xf numFmtId="0" fontId="24" fillId="6" borderId="25" xfId="0" applyFont="1" applyFill="1" applyBorder="1" applyProtection="1">
      <protection hidden="1"/>
    </xf>
    <xf numFmtId="0" fontId="24" fillId="6" borderId="26" xfId="0" applyFont="1" applyFill="1" applyBorder="1" applyProtection="1">
      <protection hidden="1"/>
    </xf>
    <xf numFmtId="0" fontId="24" fillId="6" borderId="27" xfId="0" applyFont="1" applyFill="1" applyBorder="1" applyProtection="1">
      <protection hidden="1"/>
    </xf>
    <xf numFmtId="0" fontId="44" fillId="2" borderId="20" xfId="0" applyFont="1" applyFill="1" applyBorder="1" applyProtection="1">
      <protection hidden="1"/>
    </xf>
    <xf numFmtId="0" fontId="45" fillId="2" borderId="21" xfId="0" applyFont="1" applyFill="1" applyBorder="1" applyProtection="1">
      <protection hidden="1"/>
    </xf>
    <xf numFmtId="0" fontId="45" fillId="2" borderId="22" xfId="0" applyFont="1" applyFill="1" applyBorder="1" applyProtection="1">
      <protection hidden="1"/>
    </xf>
    <xf numFmtId="0" fontId="45" fillId="2" borderId="20" xfId="0" applyFont="1" applyFill="1" applyBorder="1" applyProtection="1">
      <protection hidden="1"/>
    </xf>
    <xf numFmtId="0" fontId="45" fillId="15" borderId="20" xfId="0" applyFont="1" applyFill="1" applyBorder="1" applyProtection="1">
      <protection hidden="1"/>
    </xf>
    <xf numFmtId="0" fontId="24" fillId="6" borderId="20" xfId="0" applyFont="1" applyFill="1" applyBorder="1" applyProtection="1">
      <protection hidden="1"/>
    </xf>
    <xf numFmtId="0" fontId="24" fillId="6" borderId="21" xfId="0" applyFont="1" applyFill="1" applyBorder="1" applyProtection="1">
      <protection hidden="1"/>
    </xf>
    <xf numFmtId="0" fontId="24" fillId="6" borderId="22" xfId="0" applyFont="1" applyFill="1" applyBorder="1" applyProtection="1">
      <protection hidden="1"/>
    </xf>
    <xf numFmtId="0" fontId="44" fillId="2" borderId="23" xfId="0" applyFont="1" applyFill="1" applyBorder="1" applyProtection="1">
      <protection hidden="1"/>
    </xf>
    <xf numFmtId="0" fontId="45" fillId="2" borderId="0" xfId="0" applyFont="1" applyFill="1" applyProtection="1">
      <protection hidden="1"/>
    </xf>
    <xf numFmtId="0" fontId="45" fillId="2" borderId="24" xfId="0" applyFont="1" applyFill="1" applyBorder="1" applyProtection="1">
      <protection hidden="1"/>
    </xf>
    <xf numFmtId="0" fontId="45" fillId="2" borderId="23" xfId="0" applyFont="1" applyFill="1" applyBorder="1" applyProtection="1">
      <protection hidden="1"/>
    </xf>
    <xf numFmtId="0" fontId="45" fillId="2" borderId="0" xfId="2" applyFont="1" applyFill="1" applyProtection="1">
      <protection hidden="1"/>
    </xf>
    <xf numFmtId="0" fontId="45" fillId="15" borderId="23" xfId="0" applyFont="1" applyFill="1" applyBorder="1" applyProtection="1">
      <protection hidden="1"/>
    </xf>
    <xf numFmtId="0" fontId="44" fillId="2" borderId="23" xfId="2" applyFont="1" applyFill="1" applyBorder="1" applyProtection="1">
      <protection hidden="1"/>
    </xf>
    <xf numFmtId="0" fontId="45" fillId="2" borderId="23" xfId="2" applyFont="1" applyFill="1" applyBorder="1" applyProtection="1">
      <protection hidden="1"/>
    </xf>
    <xf numFmtId="0" fontId="45" fillId="2" borderId="24" xfId="2" applyFont="1" applyFill="1" applyBorder="1" applyProtection="1">
      <protection hidden="1"/>
    </xf>
    <xf numFmtId="0" fontId="45" fillId="15" borderId="23" xfId="2" applyFont="1" applyFill="1" applyBorder="1" applyProtection="1">
      <protection hidden="1"/>
    </xf>
    <xf numFmtId="0" fontId="44" fillId="2" borderId="25" xfId="2" applyFont="1" applyFill="1" applyBorder="1" applyProtection="1">
      <protection hidden="1"/>
    </xf>
    <xf numFmtId="0" fontId="45" fillId="2" borderId="26" xfId="2" applyFont="1" applyFill="1" applyBorder="1" applyProtection="1">
      <protection hidden="1"/>
    </xf>
    <xf numFmtId="0" fontId="45" fillId="2" borderId="27" xfId="0" applyFont="1" applyFill="1" applyBorder="1" applyProtection="1">
      <protection hidden="1"/>
    </xf>
    <xf numFmtId="0" fontId="45" fillId="2" borderId="25" xfId="0" applyFont="1" applyFill="1" applyBorder="1" applyProtection="1">
      <protection hidden="1"/>
    </xf>
    <xf numFmtId="0" fontId="45" fillId="2" borderId="26" xfId="0" applyFont="1" applyFill="1" applyBorder="1" applyProtection="1">
      <protection hidden="1"/>
    </xf>
    <xf numFmtId="0" fontId="45" fillId="15" borderId="25" xfId="0" applyFont="1" applyFill="1" applyBorder="1" applyProtection="1">
      <protection hidden="1"/>
    </xf>
    <xf numFmtId="0" fontId="24" fillId="6" borderId="25" xfId="2" applyFont="1" applyFill="1" applyBorder="1" applyProtection="1">
      <protection hidden="1"/>
    </xf>
    <xf numFmtId="0" fontId="24" fillId="6" borderId="26" xfId="2" applyFont="1" applyFill="1" applyBorder="1" applyProtection="1">
      <protection hidden="1"/>
    </xf>
    <xf numFmtId="0" fontId="45" fillId="2" borderId="21" xfId="2" applyFont="1" applyFill="1" applyBorder="1" applyProtection="1">
      <protection hidden="1"/>
    </xf>
    <xf numFmtId="0" fontId="45" fillId="15" borderId="13" xfId="0" applyFont="1" applyFill="1" applyBorder="1" applyProtection="1">
      <protection hidden="1"/>
    </xf>
    <xf numFmtId="0" fontId="40" fillId="0" borderId="0" xfId="2" applyFont="1" applyAlignment="1">
      <alignment horizontal="center" vertical="center" wrapText="1"/>
    </xf>
    <xf numFmtId="0" fontId="44" fillId="2" borderId="25" xfId="0" applyFont="1" applyFill="1" applyBorder="1" applyProtection="1">
      <protection hidden="1"/>
    </xf>
    <xf numFmtId="0" fontId="44" fillId="18" borderId="20" xfId="2" applyFont="1" applyFill="1" applyBorder="1" applyProtection="1">
      <protection hidden="1"/>
    </xf>
    <xf numFmtId="0" fontId="45" fillId="18" borderId="21" xfId="2" applyFont="1" applyFill="1" applyBorder="1" applyProtection="1">
      <protection hidden="1"/>
    </xf>
    <xf numFmtId="0" fontId="45" fillId="18" borderId="22" xfId="0" applyFont="1" applyFill="1" applyBorder="1" applyProtection="1">
      <protection hidden="1"/>
    </xf>
    <xf numFmtId="0" fontId="44" fillId="18" borderId="23" xfId="2" applyFont="1" applyFill="1" applyBorder="1" applyProtection="1">
      <protection hidden="1"/>
    </xf>
    <xf numFmtId="0" fontId="45" fillId="18" borderId="0" xfId="2" applyFont="1" applyFill="1" applyProtection="1">
      <protection hidden="1"/>
    </xf>
    <xf numFmtId="0" fontId="45" fillId="18" borderId="24" xfId="0" applyFont="1" applyFill="1" applyBorder="1" applyProtection="1">
      <protection hidden="1"/>
    </xf>
    <xf numFmtId="0" fontId="45" fillId="18" borderId="24" xfId="2" applyFont="1" applyFill="1" applyBorder="1" applyProtection="1">
      <protection hidden="1"/>
    </xf>
    <xf numFmtId="0" fontId="44" fillId="18" borderId="25" xfId="2" applyFont="1" applyFill="1" applyBorder="1" applyProtection="1">
      <protection hidden="1"/>
    </xf>
    <xf numFmtId="0" fontId="45" fillId="18" borderId="26" xfId="2" applyFont="1" applyFill="1" applyBorder="1" applyProtection="1">
      <protection hidden="1"/>
    </xf>
    <xf numFmtId="0" fontId="45" fillId="18" borderId="26" xfId="0" applyFont="1" applyFill="1" applyBorder="1" applyProtection="1">
      <protection hidden="1"/>
    </xf>
    <xf numFmtId="0" fontId="45" fillId="18" borderId="27" xfId="0" applyFont="1" applyFill="1" applyBorder="1" applyProtection="1">
      <protection hidden="1"/>
    </xf>
    <xf numFmtId="0" fontId="44" fillId="18" borderId="20" xfId="0" applyFont="1" applyFill="1" applyBorder="1" applyProtection="1">
      <protection hidden="1"/>
    </xf>
    <xf numFmtId="0" fontId="45" fillId="18" borderId="21" xfId="0" applyFont="1" applyFill="1" applyBorder="1" applyProtection="1">
      <protection hidden="1"/>
    </xf>
    <xf numFmtId="0" fontId="45" fillId="18" borderId="0" xfId="0" applyFont="1" applyFill="1" applyProtection="1">
      <protection hidden="1"/>
    </xf>
    <xf numFmtId="0" fontId="40" fillId="11" borderId="0" xfId="0" applyFont="1" applyFill="1" applyAlignment="1">
      <alignment horizontal="center" vertical="center" textRotation="90" wrapText="1"/>
    </xf>
    <xf numFmtId="0" fontId="45" fillId="15" borderId="28" xfId="0" applyFont="1" applyFill="1" applyBorder="1" applyProtection="1">
      <protection hidden="1"/>
    </xf>
    <xf numFmtId="0" fontId="45" fillId="6" borderId="25" xfId="2" applyFont="1" applyFill="1" applyBorder="1" applyProtection="1">
      <protection hidden="1"/>
    </xf>
    <xf numFmtId="0" fontId="45" fillId="6" borderId="26" xfId="2" applyFont="1" applyFill="1" applyBorder="1" applyProtection="1">
      <protection hidden="1"/>
    </xf>
    <xf numFmtId="0" fontId="45" fillId="6" borderId="26" xfId="0" applyFont="1" applyFill="1" applyBorder="1" applyProtection="1">
      <protection hidden="1"/>
    </xf>
    <xf numFmtId="0" fontId="45" fillId="6" borderId="27" xfId="0" applyFont="1" applyFill="1" applyBorder="1" applyProtection="1">
      <protection hidden="1"/>
    </xf>
    <xf numFmtId="0" fontId="40" fillId="0" borderId="0" xfId="0" applyFont="1"/>
    <xf numFmtId="0" fontId="46" fillId="0" borderId="0" xfId="2" applyFont="1"/>
    <xf numFmtId="0" fontId="23" fillId="0" borderId="0" xfId="0" applyFont="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center" vertical="center"/>
    </xf>
    <xf numFmtId="0" fontId="47" fillId="0" borderId="0" xfId="2" applyFont="1"/>
    <xf numFmtId="0" fontId="32" fillId="11" borderId="0" xfId="3" applyFont="1" applyFill="1"/>
    <xf numFmtId="0" fontId="32" fillId="0" borderId="0" xfId="3" applyFont="1"/>
    <xf numFmtId="0" fontId="19" fillId="0" borderId="0" xfId="0" applyFont="1"/>
    <xf numFmtId="0" fontId="32" fillId="0" borderId="0" xfId="0" applyFont="1"/>
    <xf numFmtId="0" fontId="32" fillId="0" borderId="0" xfId="0" applyFont="1" applyAlignment="1">
      <alignment horizontal="center"/>
    </xf>
    <xf numFmtId="0" fontId="32" fillId="0" borderId="0" xfId="0" applyFont="1" applyAlignment="1">
      <alignment vertical="center" wrapText="1"/>
    </xf>
    <xf numFmtId="0" fontId="32" fillId="0" borderId="0" xfId="0" applyFont="1" applyAlignment="1">
      <alignment vertical="center"/>
    </xf>
    <xf numFmtId="0" fontId="48" fillId="3" borderId="1" xfId="0" applyFont="1" applyFill="1" applyBorder="1" applyAlignment="1">
      <alignment horizontal="center" vertical="center" wrapText="1"/>
    </xf>
    <xf numFmtId="0" fontId="31" fillId="0" borderId="2" xfId="0" applyFont="1" applyBorder="1" applyAlignment="1" applyProtection="1">
      <alignment horizontal="center" vertical="center" wrapText="1"/>
      <protection hidden="1"/>
    </xf>
    <xf numFmtId="0" fontId="31" fillId="0" borderId="1" xfId="0" applyFont="1" applyBorder="1" applyAlignment="1" applyProtection="1">
      <alignment horizontal="center" vertical="center" wrapText="1"/>
      <protection hidden="1"/>
    </xf>
    <xf numFmtId="0" fontId="38" fillId="0" borderId="1" xfId="3" applyFont="1" applyBorder="1" applyAlignment="1" applyProtection="1">
      <alignment horizontal="center" vertical="center"/>
      <protection hidden="1"/>
    </xf>
    <xf numFmtId="49" fontId="32" fillId="5" borderId="1" xfId="0" applyNumberFormat="1" applyFont="1" applyFill="1" applyBorder="1" applyAlignment="1" applyProtection="1">
      <alignment horizontal="left" vertical="center"/>
      <protection hidden="1"/>
    </xf>
    <xf numFmtId="0" fontId="32" fillId="0" borderId="1" xfId="3" applyFont="1" applyBorder="1" applyAlignment="1" applyProtection="1">
      <alignment horizontal="center" vertical="center"/>
      <protection hidden="1"/>
    </xf>
    <xf numFmtId="0" fontId="32" fillId="15" borderId="1" xfId="0" applyFont="1" applyFill="1" applyBorder="1" applyAlignment="1" applyProtection="1">
      <alignment horizontal="left" vertical="center"/>
      <protection hidden="1"/>
    </xf>
    <xf numFmtId="0" fontId="32" fillId="2" borderId="1" xfId="0" applyFont="1" applyFill="1" applyBorder="1" applyAlignment="1" applyProtection="1">
      <alignment horizontal="left" vertical="center"/>
      <protection hidden="1"/>
    </xf>
    <xf numFmtId="0" fontId="32" fillId="18" borderId="2" xfId="0" applyFont="1" applyFill="1" applyBorder="1" applyAlignment="1" applyProtection="1">
      <alignment horizontal="left" vertical="center"/>
      <protection hidden="1"/>
    </xf>
    <xf numFmtId="0" fontId="32" fillId="0" borderId="2" xfId="3" applyFont="1" applyBorder="1" applyAlignment="1" applyProtection="1">
      <alignment horizontal="center" vertical="center"/>
      <protection hidden="1"/>
    </xf>
    <xf numFmtId="0" fontId="18" fillId="0" borderId="0" xfId="0" applyFont="1" applyAlignment="1">
      <alignment horizontal="center" vertical="center" wrapText="1"/>
    </xf>
    <xf numFmtId="0" fontId="20" fillId="11" borderId="0" xfId="0" applyFont="1" applyFill="1" applyAlignment="1" applyProtection="1">
      <alignment horizontal="center" vertical="center" wrapText="1"/>
      <protection locked="0"/>
    </xf>
    <xf numFmtId="0" fontId="20" fillId="0" borderId="10"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11" xfId="0" applyFont="1" applyBorder="1" applyAlignment="1">
      <alignment horizontal="justify" vertical="center" wrapText="1"/>
    </xf>
    <xf numFmtId="0" fontId="23" fillId="13" borderId="0" xfId="0" applyFont="1" applyFill="1" applyAlignment="1">
      <alignment horizontal="center"/>
    </xf>
    <xf numFmtId="0" fontId="21" fillId="11" borderId="0" xfId="0" applyFont="1" applyFill="1" applyAlignment="1">
      <alignment horizontal="left" vertical="center" wrapText="1"/>
    </xf>
    <xf numFmtId="0" fontId="16" fillId="0" borderId="0" xfId="0" applyFont="1" applyAlignment="1">
      <alignment horizontal="justify" vertical="center" wrapText="1"/>
    </xf>
    <xf numFmtId="0" fontId="16" fillId="0" borderId="0" xfId="0" applyFont="1" applyAlignment="1">
      <alignment horizontal="justify" vertical="top" wrapText="1"/>
    </xf>
    <xf numFmtId="0" fontId="21" fillId="11" borderId="0" xfId="0" applyFont="1" applyFill="1" applyAlignment="1">
      <alignment horizontal="left" vertical="top" wrapText="1"/>
    </xf>
    <xf numFmtId="0" fontId="25" fillId="0" borderId="0" xfId="0" applyFont="1" applyAlignment="1">
      <alignment horizontal="justify" vertical="center" wrapText="1"/>
    </xf>
    <xf numFmtId="0" fontId="36" fillId="24" borderId="1" xfId="0" applyFont="1" applyFill="1" applyBorder="1" applyAlignment="1">
      <alignment horizontal="center" vertical="center" wrapText="1"/>
    </xf>
    <xf numFmtId="0" fontId="36" fillId="9" borderId="1"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33" fillId="14" borderId="1" xfId="2" applyFont="1" applyFill="1" applyBorder="1" applyAlignment="1">
      <alignment horizontal="center" vertical="center"/>
    </xf>
    <xf numFmtId="0" fontId="34" fillId="14" borderId="1" xfId="2" applyFont="1" applyFill="1" applyBorder="1" applyAlignment="1">
      <alignment horizontal="left" vertical="center"/>
    </xf>
    <xf numFmtId="0" fontId="33" fillId="14" borderId="1" xfId="0" applyFont="1" applyFill="1" applyBorder="1" applyAlignment="1">
      <alignment horizontal="center" vertical="center" wrapText="1"/>
    </xf>
    <xf numFmtId="0" fontId="16" fillId="0" borderId="1" xfId="0" applyFont="1" applyBorder="1" applyAlignment="1">
      <alignment vertical="center" wrapText="1"/>
    </xf>
    <xf numFmtId="0" fontId="35" fillId="22" borderId="1" xfId="0" applyFont="1" applyFill="1" applyBorder="1" applyAlignment="1">
      <alignment horizontal="center" vertical="center" wrapText="1"/>
    </xf>
    <xf numFmtId="0" fontId="36" fillId="18" borderId="1" xfId="0" applyFont="1" applyFill="1" applyBorder="1" applyAlignment="1">
      <alignment horizontal="center" vertical="center" wrapText="1"/>
    </xf>
    <xf numFmtId="0" fontId="36" fillId="23" borderId="1" xfId="0" applyFont="1" applyFill="1" applyBorder="1" applyAlignment="1">
      <alignment horizontal="center" vertical="center" wrapText="1"/>
    </xf>
    <xf numFmtId="0" fontId="34" fillId="14" borderId="1" xfId="0" applyFont="1" applyFill="1" applyBorder="1" applyAlignment="1">
      <alignment horizontal="left" vertical="center" wrapText="1"/>
    </xf>
    <xf numFmtId="0" fontId="38" fillId="16" borderId="1" xfId="0" applyFont="1" applyFill="1" applyBorder="1" applyAlignment="1">
      <alignment horizontal="left" vertical="center" wrapText="1"/>
    </xf>
    <xf numFmtId="0" fontId="31" fillId="11" borderId="1" xfId="0" applyFont="1" applyFill="1" applyBorder="1" applyAlignment="1">
      <alignment horizontal="center" vertical="center" wrapText="1"/>
    </xf>
    <xf numFmtId="0" fontId="39" fillId="10" borderId="1" xfId="2" applyFont="1" applyFill="1" applyBorder="1" applyAlignment="1">
      <alignment horizontal="center" vertical="center"/>
    </xf>
    <xf numFmtId="0" fontId="40" fillId="10" borderId="2" xfId="2" applyFont="1" applyFill="1" applyBorder="1" applyAlignment="1">
      <alignment horizontal="center" vertical="center" wrapText="1"/>
    </xf>
    <xf numFmtId="0" fontId="40" fillId="10" borderId="14" xfId="2" applyFont="1" applyFill="1" applyBorder="1" applyAlignment="1">
      <alignment horizontal="center" vertical="center"/>
    </xf>
    <xf numFmtId="0" fontId="40" fillId="10" borderId="15" xfId="2" applyFont="1" applyFill="1" applyBorder="1" applyAlignment="1">
      <alignment horizontal="center" vertical="center"/>
    </xf>
    <xf numFmtId="0" fontId="39" fillId="10" borderId="2" xfId="2" applyFont="1" applyFill="1" applyBorder="1" applyAlignment="1">
      <alignment horizontal="center" vertical="center" wrapText="1"/>
    </xf>
    <xf numFmtId="0" fontId="39" fillId="10" borderId="14" xfId="2" applyFont="1" applyFill="1" applyBorder="1" applyAlignment="1">
      <alignment horizontal="center" vertical="center" wrapText="1"/>
    </xf>
    <xf numFmtId="0" fontId="39" fillId="10" borderId="15" xfId="2" applyFont="1" applyFill="1" applyBorder="1" applyAlignment="1">
      <alignment horizontal="center" vertical="center" wrapText="1"/>
    </xf>
    <xf numFmtId="0" fontId="39" fillId="10" borderId="2" xfId="2" applyFont="1" applyFill="1" applyBorder="1" applyAlignment="1">
      <alignment horizontal="left" vertical="center" wrapText="1"/>
    </xf>
    <xf numFmtId="0" fontId="39" fillId="10" borderId="14" xfId="2" applyFont="1" applyFill="1" applyBorder="1" applyAlignment="1">
      <alignment horizontal="left" vertical="center" wrapText="1"/>
    </xf>
    <xf numFmtId="0" fontId="39" fillId="10" borderId="15" xfId="2" applyFont="1" applyFill="1" applyBorder="1" applyAlignment="1">
      <alignment horizontal="left" vertical="center" wrapText="1"/>
    </xf>
    <xf numFmtId="0" fontId="38" fillId="10" borderId="2" xfId="2" applyFont="1" applyFill="1" applyBorder="1" applyAlignment="1">
      <alignment horizontal="center" vertical="center"/>
    </xf>
    <xf numFmtId="0" fontId="38" fillId="10" borderId="14" xfId="2" applyFont="1" applyFill="1" applyBorder="1" applyAlignment="1">
      <alignment horizontal="center" vertical="center"/>
    </xf>
    <xf numFmtId="0" fontId="38" fillId="10" borderId="15" xfId="2" applyFont="1" applyFill="1" applyBorder="1" applyAlignment="1">
      <alignment horizontal="center" vertical="center"/>
    </xf>
    <xf numFmtId="0" fontId="31" fillId="16" borderId="1" xfId="0" applyFont="1" applyFill="1" applyBorder="1" applyAlignment="1">
      <alignment horizontal="left" vertical="center" wrapText="1"/>
    </xf>
    <xf numFmtId="0" fontId="23" fillId="13" borderId="0" xfId="0" applyFont="1" applyFill="1" applyAlignment="1">
      <alignment horizontal="center" vertical="top"/>
    </xf>
    <xf numFmtId="0" fontId="25" fillId="0" borderId="0" xfId="2" applyFont="1" applyAlignment="1">
      <alignment horizontal="justify" vertical="center"/>
    </xf>
    <xf numFmtId="0" fontId="41" fillId="0" borderId="0" xfId="0" applyFont="1" applyAlignment="1">
      <alignment horizontal="left" vertical="center" wrapText="1"/>
    </xf>
    <xf numFmtId="0" fontId="25" fillId="0" borderId="2" xfId="2" applyFont="1" applyBorder="1" applyAlignment="1">
      <alignment horizontal="justify" vertical="top" wrapText="1"/>
    </xf>
    <xf numFmtId="0" fontId="25" fillId="0" borderId="2" xfId="2" applyFont="1" applyBorder="1" applyAlignment="1">
      <alignment horizontal="justify" vertical="top"/>
    </xf>
    <xf numFmtId="9" fontId="16" fillId="0" borderId="1" xfId="0" applyNumberFormat="1" applyFont="1" applyBorder="1" applyAlignment="1">
      <alignment vertical="center" wrapText="1"/>
    </xf>
    <xf numFmtId="0" fontId="36" fillId="7"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19" fillId="17" borderId="0" xfId="2" applyFont="1" applyFill="1" applyAlignment="1">
      <alignment horizontal="center" vertical="center"/>
    </xf>
    <xf numFmtId="0" fontId="25" fillId="0" borderId="10" xfId="2" applyFont="1" applyBorder="1" applyAlignment="1">
      <alignment horizontal="left" vertical="center" wrapText="1"/>
    </xf>
    <xf numFmtId="0" fontId="25" fillId="0" borderId="8" xfId="2" applyFont="1" applyBorder="1" applyAlignment="1">
      <alignment horizontal="left" vertical="center" wrapText="1"/>
    </xf>
    <xf numFmtId="0" fontId="25" fillId="0" borderId="11" xfId="2" applyFont="1" applyBorder="1" applyAlignment="1">
      <alignment horizontal="left" vertical="center" wrapText="1"/>
    </xf>
    <xf numFmtId="0" fontId="25" fillId="0" borderId="1" xfId="2" applyFont="1" applyBorder="1" applyAlignment="1">
      <alignment horizontal="left" vertical="center" wrapText="1"/>
    </xf>
    <xf numFmtId="0" fontId="23" fillId="13" borderId="0" xfId="0" applyFont="1" applyFill="1" applyAlignment="1">
      <alignment horizontal="center" vertical="center"/>
    </xf>
    <xf numFmtId="0" fontId="21" fillId="15" borderId="10" xfId="0" applyFont="1" applyFill="1" applyBorder="1" applyAlignment="1">
      <alignment horizontal="left" vertical="center"/>
    </xf>
    <xf numFmtId="0" fontId="21" fillId="15" borderId="8" xfId="0" applyFont="1" applyFill="1" applyBorder="1" applyAlignment="1">
      <alignment horizontal="left" vertical="center"/>
    </xf>
    <xf numFmtId="0" fontId="21" fillId="15" borderId="11" xfId="0" applyFont="1" applyFill="1" applyBorder="1" applyAlignment="1">
      <alignment horizontal="left" vertical="center"/>
    </xf>
    <xf numFmtId="0" fontId="21" fillId="2" borderId="1" xfId="0" applyFont="1" applyFill="1" applyBorder="1" applyAlignment="1">
      <alignment horizontal="left" vertical="center"/>
    </xf>
    <xf numFmtId="0" fontId="21" fillId="6" borderId="1" xfId="0" applyFont="1" applyFill="1" applyBorder="1" applyAlignment="1">
      <alignment horizontal="left" vertical="center"/>
    </xf>
    <xf numFmtId="0" fontId="21" fillId="7" borderId="1" xfId="0" applyFont="1" applyFill="1" applyBorder="1" applyAlignment="1">
      <alignment horizontal="left" vertical="center"/>
    </xf>
    <xf numFmtId="0" fontId="40" fillId="4" borderId="0" xfId="2" applyFont="1" applyFill="1" applyAlignment="1">
      <alignment horizontal="center"/>
    </xf>
    <xf numFmtId="0" fontId="40" fillId="4" borderId="0" xfId="0" applyFont="1" applyFill="1" applyAlignment="1">
      <alignment horizontal="center"/>
    </xf>
    <xf numFmtId="0" fontId="40" fillId="4" borderId="0" xfId="0" applyFont="1" applyFill="1" applyAlignment="1">
      <alignment horizontal="center" vertical="center"/>
    </xf>
    <xf numFmtId="0" fontId="27" fillId="4" borderId="0" xfId="0" applyFont="1" applyFill="1" applyAlignment="1">
      <alignment horizontal="center" vertical="center" textRotation="90" wrapText="1"/>
    </xf>
    <xf numFmtId="0" fontId="32" fillId="0" borderId="1" xfId="0" applyFont="1" applyBorder="1" applyAlignment="1" applyProtection="1">
      <alignment vertical="center" wrapText="1"/>
      <protection hidden="1"/>
    </xf>
    <xf numFmtId="0" fontId="19" fillId="0" borderId="1" xfId="0" applyFont="1" applyBorder="1" applyAlignment="1" applyProtection="1">
      <alignment horizontal="center" vertical="center"/>
      <protection hidden="1"/>
    </xf>
    <xf numFmtId="0" fontId="19" fillId="0" borderId="0" xfId="0" applyFont="1" applyAlignment="1">
      <alignment horizontal="center"/>
    </xf>
    <xf numFmtId="0" fontId="9" fillId="0" borderId="33"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textRotation="255"/>
    </xf>
    <xf numFmtId="0" fontId="9" fillId="0" borderId="5" xfId="0" applyFont="1" applyBorder="1" applyAlignment="1">
      <alignment horizontal="center" vertical="center" textRotation="255"/>
    </xf>
    <xf numFmtId="0" fontId="6" fillId="8" borderId="0" xfId="0" applyFont="1" applyFill="1" applyAlignment="1">
      <alignment horizontal="left" vertical="center" wrapText="1"/>
    </xf>
    <xf numFmtId="0" fontId="2" fillId="0" borderId="0" xfId="0" applyFont="1" applyAlignment="1">
      <alignment horizontal="left" vertical="center" wrapText="1"/>
    </xf>
    <xf numFmtId="0" fontId="7" fillId="13" borderId="0" xfId="0" applyFont="1" applyFill="1" applyAlignment="1">
      <alignment horizontal="center"/>
    </xf>
    <xf numFmtId="0" fontId="31" fillId="11" borderId="2" xfId="0" applyFont="1" applyFill="1" applyBorder="1" applyAlignment="1">
      <alignment horizontal="center" vertical="center" wrapText="1"/>
    </xf>
    <xf numFmtId="0" fontId="31" fillId="11" borderId="15" xfId="0" applyFont="1" applyFill="1" applyBorder="1" applyAlignment="1">
      <alignment horizontal="center" vertical="center" wrapText="1"/>
    </xf>
    <xf numFmtId="0" fontId="38" fillId="16" borderId="2" xfId="0" applyFont="1" applyFill="1" applyBorder="1" applyAlignment="1">
      <alignment horizontal="center" vertical="center" wrapText="1"/>
    </xf>
    <xf numFmtId="0" fontId="38" fillId="16" borderId="15"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5" xfId="0" applyFont="1" applyFill="1" applyBorder="1" applyAlignment="1">
      <alignment horizontal="center" vertical="center" wrapText="1"/>
    </xf>
    <xf numFmtId="0" fontId="38" fillId="16" borderId="14" xfId="0" applyFont="1" applyFill="1" applyBorder="1" applyAlignment="1">
      <alignment horizontal="center" vertical="center" wrapText="1"/>
    </xf>
    <xf numFmtId="0" fontId="31" fillId="16" borderId="14" xfId="0" applyFont="1" applyFill="1" applyBorder="1" applyAlignment="1">
      <alignment horizontal="center" vertical="center" wrapText="1"/>
    </xf>
    <xf numFmtId="0" fontId="31" fillId="11" borderId="14"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hidden="1"/>
    </xf>
  </cellXfs>
  <cellStyles count="6">
    <cellStyle name="Normal" xfId="0" builtinId="0"/>
    <cellStyle name="Normal 2" xfId="1" xr:uid="{00000000-0005-0000-0000-000001000000}"/>
    <cellStyle name="Normal 2 2 2" xfId="4" xr:uid="{00000000-0005-0000-0000-000002000000}"/>
    <cellStyle name="Normal 3" xfId="2" xr:uid="{00000000-0005-0000-0000-000003000000}"/>
    <cellStyle name="Normal 4" xfId="3" xr:uid="{00000000-0005-0000-0000-000004000000}"/>
    <cellStyle name="Porcentaje" xfId="5" builtinId="5"/>
  </cellStyles>
  <dxfs count="51">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5800B"/>
        </patternFill>
      </fill>
    </dxf>
    <dxf>
      <fill>
        <patternFill>
          <bgColor rgb="FFFF0000"/>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0"/>
        <color theme="1"/>
        <name val="Work Sans"/>
        <scheme val="none"/>
      </font>
    </dxf>
    <dxf>
      <font>
        <strike val="0"/>
        <outline val="0"/>
        <shadow val="0"/>
        <u val="none"/>
        <vertAlign val="baseline"/>
        <sz val="10"/>
        <color theme="1"/>
        <name val="Work Sans"/>
        <scheme val="none"/>
      </font>
    </dxf>
    <dxf>
      <font>
        <strike val="0"/>
        <outline val="0"/>
        <shadow val="0"/>
        <u val="none"/>
        <vertAlign val="baseline"/>
        <sz val="10"/>
        <color theme="1"/>
        <name val="Work Sans"/>
        <scheme val="none"/>
      </font>
    </dxf>
    <dxf>
      <font>
        <strike val="0"/>
        <outline val="0"/>
        <shadow val="0"/>
        <u val="none"/>
        <vertAlign val="baseline"/>
        <sz val="10"/>
        <color theme="1"/>
        <name val="Work Sans"/>
        <scheme val="none"/>
      </font>
      <alignment vertical="center" textRotation="0" indent="0" justifyLastLine="0" shrinkToFit="0" readingOrder="0"/>
    </dxf>
  </dxfs>
  <tableStyles count="0" defaultTableStyle="TableStyleMedium2" defaultPivotStyle="PivotStyleLight16"/>
  <colors>
    <mruColors>
      <color rgb="FFF5800B"/>
      <color rgb="FFEE5B00"/>
      <color rgb="FFFF9900"/>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val>
            <c:numRef>
              <c:f>[2]Pareto!#REF!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[2]Pareto!#REF!</c15:sqref>
                        </c15:formulaRef>
                      </c:ext>
                    </c:extLst>
                    <c:strCache>
                      <c:ptCount val="1"/>
                      <c:pt idx="0">
                        <c:v>#¡REF!</c:v>
                      </c:pt>
                    </c:strCache>
                  </c:strRef>
                </c15:cat>
              </c15:filteredCategoryTitle>
            </c:ext>
            <c:ext xmlns:c16="http://schemas.microsoft.com/office/drawing/2014/chart" uri="{C3380CC4-5D6E-409C-BE32-E72D297353CC}">
              <c16:uniqueId val="{00000000-973D-4859-B9D0-B1A39971FECD}"/>
            </c:ext>
          </c:extLst>
        </c:ser>
        <c:dLbls>
          <c:showLegendKey val="0"/>
          <c:showVal val="0"/>
          <c:showCatName val="0"/>
          <c:showSerName val="0"/>
          <c:showPercent val="0"/>
          <c:showBubbleSize val="0"/>
        </c:dLbls>
        <c:gapWidth val="150"/>
        <c:axId val="186413280"/>
        <c:axId val="186423616"/>
      </c:barChart>
      <c:catAx>
        <c:axId val="186413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O"/>
          </a:p>
        </c:txPr>
        <c:crossAx val="186423616"/>
        <c:crosses val="autoZero"/>
        <c:auto val="1"/>
        <c:lblAlgn val="ctr"/>
        <c:lblOffset val="100"/>
        <c:tickLblSkip val="2"/>
        <c:tickMarkSkip val="1"/>
        <c:noMultiLvlLbl val="0"/>
      </c:catAx>
      <c:valAx>
        <c:axId val="1864236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Times New Roman"/>
                <a:ea typeface="Times New Roman"/>
                <a:cs typeface="Times New Roman"/>
              </a:defRPr>
            </a:pPr>
            <a:endParaRPr lang="es-CO"/>
          </a:p>
        </c:txPr>
        <c:crossAx val="186413280"/>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Times New Roman"/>
          <a:ea typeface="Times New Roman"/>
          <a:cs typeface="Times New Roman"/>
        </a:defRPr>
      </a:pPr>
      <a:endParaRPr lang="es-CO"/>
    </a:p>
  </c:txPr>
  <c:printSettings>
    <c:headerFooter alignWithMargins="0"/>
    <c:pageMargins b="1" l="0.75000000000000289" r="0.75000000000000289"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val>
            <c:numRef>
              <c:f>[2]Pareto!#REF!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[2]Pareto!#REF!</c15:sqref>
                        </c15:formulaRef>
                      </c:ext>
                    </c:extLst>
                    <c:strCache>
                      <c:ptCount val="1"/>
                      <c:pt idx="0">
                        <c:v>#¡REF!</c:v>
                      </c:pt>
                    </c:strCache>
                  </c:strRef>
                </c15:cat>
              </c15:filteredCategoryTitle>
            </c:ext>
            <c:ext xmlns:c16="http://schemas.microsoft.com/office/drawing/2014/chart" uri="{C3380CC4-5D6E-409C-BE32-E72D297353CC}">
              <c16:uniqueId val="{00000000-A84B-4310-A7D7-D813F2508C74}"/>
            </c:ext>
          </c:extLst>
        </c:ser>
        <c:dLbls>
          <c:showLegendKey val="0"/>
          <c:showVal val="0"/>
          <c:showCatName val="0"/>
          <c:showSerName val="0"/>
          <c:showPercent val="0"/>
          <c:showBubbleSize val="0"/>
        </c:dLbls>
        <c:gapWidth val="150"/>
        <c:axId val="186419264"/>
        <c:axId val="186411104"/>
      </c:barChart>
      <c:catAx>
        <c:axId val="186419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O"/>
          </a:p>
        </c:txPr>
        <c:crossAx val="186411104"/>
        <c:crosses val="autoZero"/>
        <c:auto val="1"/>
        <c:lblAlgn val="ctr"/>
        <c:lblOffset val="100"/>
        <c:tickLblSkip val="1"/>
        <c:tickMarkSkip val="1"/>
        <c:noMultiLvlLbl val="0"/>
      </c:catAx>
      <c:valAx>
        <c:axId val="186411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Times New Roman"/>
                <a:ea typeface="Times New Roman"/>
                <a:cs typeface="Times New Roman"/>
              </a:defRPr>
            </a:pPr>
            <a:endParaRPr lang="es-CO"/>
          </a:p>
        </c:txPr>
        <c:crossAx val="18641926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Times New Roman"/>
          <a:ea typeface="Times New Roman"/>
          <a:cs typeface="Times New Roman"/>
        </a:defRPr>
      </a:pPr>
      <a:endParaRPr lang="es-CO"/>
    </a:p>
  </c:txPr>
  <c:printSettings>
    <c:headerFooter alignWithMargins="0"/>
    <c:pageMargins b="1" l="0.75000000000000289" r="0.75000000000000289"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59441572870876"/>
          <c:y val="2.4155172092850091E-2"/>
          <c:w val="0.7384275951868019"/>
          <c:h val="0.72900899221917237"/>
        </c:manualLayout>
      </c:layout>
      <c:barChart>
        <c:barDir val="col"/>
        <c:grouping val="clustered"/>
        <c:varyColors val="0"/>
        <c:ser>
          <c:idx val="0"/>
          <c:order val="0"/>
          <c:spPr>
            <a:solidFill>
              <a:srgbClr val="FFFF00"/>
            </a:solidFill>
            <a:ln w="12700">
              <a:solidFill>
                <a:srgbClr val="000000"/>
              </a:solidFill>
              <a:prstDash val="solid"/>
            </a:ln>
          </c:spPr>
          <c:invertIfNegative val="0"/>
          <c:dPt>
            <c:idx val="0"/>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6-32B0-4319-88FC-6B96E127CCEC}"/>
              </c:ext>
            </c:extLst>
          </c:dPt>
          <c:dPt>
            <c:idx val="1"/>
            <c:invertIfNegative val="0"/>
            <c:bubble3D val="0"/>
            <c:spPr>
              <a:solidFill>
                <a:srgbClr val="F5800B"/>
              </a:solidFill>
              <a:ln w="12700">
                <a:solidFill>
                  <a:srgbClr val="000000"/>
                </a:solidFill>
                <a:prstDash val="solid"/>
              </a:ln>
            </c:spPr>
            <c:extLst>
              <c:ext xmlns:c16="http://schemas.microsoft.com/office/drawing/2014/chart" uri="{C3380CC4-5D6E-409C-BE32-E72D297353CC}">
                <c16:uniqueId val="{00000001-FDAC-4B0E-97EE-E673FB3DB93A}"/>
              </c:ext>
            </c:extLst>
          </c:dPt>
          <c:dPt>
            <c:idx val="2"/>
            <c:invertIfNegative val="0"/>
            <c:bubble3D val="0"/>
            <c:extLst>
              <c:ext xmlns:c16="http://schemas.microsoft.com/office/drawing/2014/chart" uri="{C3380CC4-5D6E-409C-BE32-E72D297353CC}">
                <c16:uniqueId val="{00000003-FDAC-4B0E-97EE-E673FB3DB93A}"/>
              </c:ext>
            </c:extLst>
          </c:dPt>
          <c:dPt>
            <c:idx val="3"/>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5-FDAC-4B0E-97EE-E673FB3DB93A}"/>
              </c:ext>
            </c:extLst>
          </c:dPt>
          <c:dLbls>
            <c:spPr>
              <a:noFill/>
              <a:ln>
                <a:noFill/>
              </a:ln>
              <a:effectLst/>
            </c:spPr>
            <c:txPr>
              <a:bodyPr wrap="square" lIns="38100" tIns="19050" rIns="38100" bIns="19050" anchor="ctr">
                <a:spAutoFit/>
              </a:bodyPr>
              <a:lstStyle/>
              <a:p>
                <a:pPr>
                  <a:defRPr sz="900" b="1">
                    <a:solidFill>
                      <a:sysClr val="windowText" lastClr="000000"/>
                    </a:solidFill>
                    <a:latin typeface="Work Sans" panose="00000500000000000000" pitchFamily="50"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'Evaluación de Riesgos'!$D$20:$D$23</c:f>
              <c:strCache>
                <c:ptCount val="4"/>
                <c:pt idx="0">
                  <c:v>Riesgo Extremo</c:v>
                </c:pt>
                <c:pt idx="1">
                  <c:v>Riesgo Alto</c:v>
                </c:pt>
                <c:pt idx="2">
                  <c:v>Riesgo Moderado</c:v>
                </c:pt>
                <c:pt idx="3">
                  <c:v>Riesgo Bajo</c:v>
                </c:pt>
              </c:strCache>
            </c:strRef>
          </c:cat>
          <c:val>
            <c:numRef>
              <c:f>'Evaluación de Riesgos'!$E$20:$E$23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6-FDAC-4B0E-97EE-E673FB3DB93A}"/>
            </c:ext>
          </c:extLst>
        </c:ser>
        <c:dLbls>
          <c:showLegendKey val="0"/>
          <c:showVal val="0"/>
          <c:showCatName val="0"/>
          <c:showSerName val="0"/>
          <c:showPercent val="0"/>
          <c:showBubbleSize val="0"/>
        </c:dLbls>
        <c:gapWidth val="150"/>
        <c:axId val="186412736"/>
        <c:axId val="186424704"/>
      </c:barChart>
      <c:catAx>
        <c:axId val="186412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Work Sans" panose="00000500000000000000" pitchFamily="50" charset="0"/>
                <a:ea typeface="Arial"/>
                <a:cs typeface="Arial"/>
              </a:defRPr>
            </a:pPr>
            <a:endParaRPr lang="es-CO"/>
          </a:p>
        </c:txPr>
        <c:crossAx val="186424704"/>
        <c:crosses val="autoZero"/>
        <c:auto val="1"/>
        <c:lblAlgn val="ctr"/>
        <c:lblOffset val="100"/>
        <c:tickLblSkip val="1"/>
        <c:tickMarkSkip val="1"/>
        <c:noMultiLvlLbl val="0"/>
      </c:catAx>
      <c:valAx>
        <c:axId val="1864247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Work Sans" panose="00000500000000000000" pitchFamily="50" charset="0"/>
                <a:ea typeface="Times New Roman"/>
                <a:cs typeface="Times New Roman"/>
              </a:defRPr>
            </a:pPr>
            <a:endParaRPr lang="es-CO"/>
          </a:p>
        </c:txPr>
        <c:crossAx val="186412736"/>
        <c:crosses val="autoZero"/>
        <c:crossBetween val="between"/>
        <c:majorUnit val="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a:ea typeface="Times New Roman"/>
          <a:cs typeface="Times New Roman"/>
        </a:defRPr>
      </a:pPr>
      <a:endParaRPr lang="es-CO"/>
    </a:p>
  </c:txPr>
  <c:printSettings>
    <c:headerFooter alignWithMargins="0"/>
    <c:pageMargins b="1" l="0.75000000000000289" r="0.75000000000000289"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Antes de Empezar'!A1"/></Relationships>
</file>

<file path=xl/drawings/_rels/drawing2.xml.rels><?xml version="1.0" encoding="UTF-8" standalone="yes"?>
<Relationships xmlns="http://schemas.openxmlformats.org/package/2006/relationships"><Relationship Id="rId2" Type="http://schemas.openxmlformats.org/officeDocument/2006/relationships/hyperlink" Target="#Instrucciones!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2" Type="http://schemas.openxmlformats.org/officeDocument/2006/relationships/hyperlink" Target="#'Determinaci&#243;n riesgos'!A1"/><Relationship Id="rId1" Type="http://schemas.openxmlformats.org/officeDocument/2006/relationships/hyperlink" Target="#'Antes de Empezar'!A1"/></Relationships>
</file>

<file path=xl/drawings/_rels/drawing4.xml.rels><?xml version="1.0" encoding="UTF-8" standalone="yes"?>
<Relationships xmlns="http://schemas.openxmlformats.org/package/2006/relationships"><Relationship Id="rId3" Type="http://schemas.openxmlformats.org/officeDocument/2006/relationships/hyperlink" Target="#'Valoraci&#243;n riesgos'!A1"/><Relationship Id="rId2" Type="http://schemas.openxmlformats.org/officeDocument/2006/relationships/hyperlink" Target="#Instruccione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hyperlink" Target="#'Evaluaci&#243;n de Riesgos'!A1"/><Relationship Id="rId1" Type="http://schemas.openxmlformats.org/officeDocument/2006/relationships/hyperlink" Target="#'Determinaci&#243;n riesgos'!A1"/></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hyperlink" Target="#Portada!A1"/><Relationship Id="rId4" Type="http://schemas.openxmlformats.org/officeDocument/2006/relationships/hyperlink" Target="#'Valoraci&#243;n riesgos'!A1"/></Relationships>
</file>

<file path=xl/drawings/_rels/drawing7.xml.rels><?xml version="1.0" encoding="UTF-8" standalone="yes"?>
<Relationships xmlns="http://schemas.openxmlformats.org/package/2006/relationships"><Relationship Id="rId2" Type="http://schemas.openxmlformats.org/officeDocument/2006/relationships/hyperlink" Target="#Pareto!A1"/><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xdr:from>
      <xdr:col>6</xdr:col>
      <xdr:colOff>66675</xdr:colOff>
      <xdr:row>14</xdr:row>
      <xdr:rowOff>142875</xdr:rowOff>
    </xdr:from>
    <xdr:to>
      <xdr:col>7</xdr:col>
      <xdr:colOff>571500</xdr:colOff>
      <xdr:row>16</xdr:row>
      <xdr:rowOff>28575</xdr:rowOff>
    </xdr:to>
    <xdr:sp macro="" textlink="">
      <xdr:nvSpPr>
        <xdr:cNvPr id="4" name="3 Rectángulo">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4229100" y="4105275"/>
          <a:ext cx="1266825" cy="276225"/>
        </a:xfrm>
        <a:prstGeom prst="rect">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CONTINUAR</a:t>
          </a:r>
        </a:p>
      </xdr:txBody>
    </xdr:sp>
    <xdr:clientData/>
  </xdr:twoCellAnchor>
  <xdr:twoCellAnchor editAs="oneCell">
    <xdr:from>
      <xdr:col>1</xdr:col>
      <xdr:colOff>247650</xdr:colOff>
      <xdr:row>1</xdr:row>
      <xdr:rowOff>54561</xdr:rowOff>
    </xdr:from>
    <xdr:to>
      <xdr:col>3</xdr:col>
      <xdr:colOff>352425</xdr:colOff>
      <xdr:row>5</xdr:row>
      <xdr:rowOff>77356</xdr:rowOff>
    </xdr:to>
    <xdr:pic>
      <xdr:nvPicPr>
        <xdr:cNvPr id="7" name="Imagen 6">
          <a:extLst>
            <a:ext uri="{FF2B5EF4-FFF2-40B4-BE49-F238E27FC236}">
              <a16:creationId xmlns:a16="http://schemas.microsoft.com/office/drawing/2014/main" id="{71BEB6B7-9271-4157-80F0-5A50FBDC56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300" y="235536"/>
          <a:ext cx="1733550" cy="746695"/>
        </a:xfrm>
        <a:prstGeom prst="rect">
          <a:avLst/>
        </a:prstGeom>
      </xdr:spPr>
    </xdr:pic>
    <xdr:clientData/>
  </xdr:twoCellAnchor>
  <xdr:twoCellAnchor editAs="oneCell">
    <xdr:from>
      <xdr:col>10</xdr:col>
      <xdr:colOff>409575</xdr:colOff>
      <xdr:row>1</xdr:row>
      <xdr:rowOff>28575</xdr:rowOff>
    </xdr:from>
    <xdr:to>
      <xdr:col>12</xdr:col>
      <xdr:colOff>695325</xdr:colOff>
      <xdr:row>5</xdr:row>
      <xdr:rowOff>129121</xdr:rowOff>
    </xdr:to>
    <xdr:pic>
      <xdr:nvPicPr>
        <xdr:cNvPr id="8" name="Imagen 7">
          <a:extLst>
            <a:ext uri="{FF2B5EF4-FFF2-40B4-BE49-F238E27FC236}">
              <a16:creationId xmlns:a16="http://schemas.microsoft.com/office/drawing/2014/main" id="{34175E9C-747A-46E3-8722-98D89E0047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91425" y="209550"/>
          <a:ext cx="1914525" cy="824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76200</xdr:rowOff>
    </xdr:from>
    <xdr:to>
      <xdr:col>3</xdr:col>
      <xdr:colOff>504825</xdr:colOff>
      <xdr:row>2</xdr:row>
      <xdr:rowOff>161925</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466725" y="142875"/>
          <a:ext cx="1266825" cy="276225"/>
        </a:xfrm>
        <a:prstGeom prst="rect">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INICIO</a:t>
          </a:r>
        </a:p>
      </xdr:txBody>
    </xdr:sp>
    <xdr:clientData/>
  </xdr:twoCellAnchor>
  <xdr:twoCellAnchor>
    <xdr:from>
      <xdr:col>3</xdr:col>
      <xdr:colOff>714375</xdr:colOff>
      <xdr:row>1</xdr:row>
      <xdr:rowOff>76200</xdr:rowOff>
    </xdr:from>
    <xdr:to>
      <xdr:col>5</xdr:col>
      <xdr:colOff>352425</xdr:colOff>
      <xdr:row>2</xdr:row>
      <xdr:rowOff>161925</xdr:rowOff>
    </xdr:to>
    <xdr:sp macro="" textlink="">
      <xdr:nvSpPr>
        <xdr:cNvPr id="3" name="3 Rectángulo">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943100" y="142875"/>
          <a:ext cx="1266825" cy="276225"/>
        </a:xfrm>
        <a:prstGeom prst="rect">
          <a:avLst/>
        </a:prstGeom>
        <a:ln w="9525">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s-CO" sz="1100"/>
            <a:t>CONTINUAR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504825</xdr:colOff>
      <xdr:row>3</xdr:row>
      <xdr:rowOff>14287</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333375" y="142875"/>
          <a:ext cx="1266825" cy="252412"/>
        </a:xfrm>
        <a:prstGeom prst="rect">
          <a:avLst/>
        </a:prstGeom>
        <a:ln w="12700">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s-CO" sz="1100"/>
            <a:t>ATRÁS</a:t>
          </a:r>
        </a:p>
      </xdr:txBody>
    </xdr:sp>
    <xdr:clientData/>
  </xdr:twoCellAnchor>
  <xdr:twoCellAnchor editAs="oneCell">
    <xdr:from>
      <xdr:col>3</xdr:col>
      <xdr:colOff>714375</xdr:colOff>
      <xdr:row>1</xdr:row>
      <xdr:rowOff>76200</xdr:rowOff>
    </xdr:from>
    <xdr:to>
      <xdr:col>5</xdr:col>
      <xdr:colOff>352425</xdr:colOff>
      <xdr:row>3</xdr:row>
      <xdr:rowOff>14287</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809750" y="142875"/>
          <a:ext cx="1266825" cy="252412"/>
        </a:xfrm>
        <a:prstGeom prst="rect">
          <a:avLst/>
        </a:prstGeom>
        <a:ln w="12700">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s-CO" sz="1100"/>
            <a:t>CONTINUAR</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607483</xdr:colOff>
      <xdr:row>34</xdr:row>
      <xdr:rowOff>188385</xdr:rowOff>
    </xdr:from>
    <xdr:ext cx="306917" cy="317500"/>
    <xdr:pic>
      <xdr:nvPicPr>
        <xdr:cNvPr id="16" name="image3.png" descr="Mano con dedo índice apuntando a la derecha">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1" cstate="print"/>
        <a:stretch>
          <a:fillRect/>
        </a:stretch>
      </xdr:blipFill>
      <xdr:spPr>
        <a:xfrm>
          <a:off x="10957983" y="7617885"/>
          <a:ext cx="306917" cy="317500"/>
        </a:xfrm>
        <a:prstGeom prst="rect">
          <a:avLst/>
        </a:prstGeom>
        <a:noFill/>
      </xdr:spPr>
    </xdr:pic>
    <xdr:clientData fLocksWithSheet="0"/>
  </xdr:oneCellAnchor>
  <xdr:twoCellAnchor>
    <xdr:from>
      <xdr:col>6</xdr:col>
      <xdr:colOff>105833</xdr:colOff>
      <xdr:row>33</xdr:row>
      <xdr:rowOff>169333</xdr:rowOff>
    </xdr:from>
    <xdr:to>
      <xdr:col>9</xdr:col>
      <xdr:colOff>21166</xdr:colOff>
      <xdr:row>36</xdr:row>
      <xdr:rowOff>275167</xdr:rowOff>
    </xdr:to>
    <xdr:sp macro="" textlink="">
      <xdr:nvSpPr>
        <xdr:cNvPr id="3" name="Llamada de flecha hacia abajo 2">
          <a:extLst>
            <a:ext uri="{FF2B5EF4-FFF2-40B4-BE49-F238E27FC236}">
              <a16:creationId xmlns:a16="http://schemas.microsoft.com/office/drawing/2014/main" id="{00000000-0008-0000-0400-000003000000}"/>
            </a:ext>
          </a:extLst>
        </xdr:cNvPr>
        <xdr:cNvSpPr/>
      </xdr:nvSpPr>
      <xdr:spPr>
        <a:xfrm>
          <a:off x="9207500" y="7821083"/>
          <a:ext cx="3005666" cy="994834"/>
        </a:xfrm>
        <a:prstGeom prst="downArrowCallou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149456</xdr:colOff>
      <xdr:row>2</xdr:row>
      <xdr:rowOff>5821</xdr:rowOff>
    </xdr:from>
    <xdr:to>
      <xdr:col>3</xdr:col>
      <xdr:colOff>772814</xdr:colOff>
      <xdr:row>3</xdr:row>
      <xdr:rowOff>72496</xdr:rowOff>
    </xdr:to>
    <xdr:sp macro="" textlink="">
      <xdr:nvSpPr>
        <xdr:cNvPr id="2" name="2 Rectángulo">
          <a:hlinkClick xmlns:r="http://schemas.openxmlformats.org/officeDocument/2006/relationships" r:id="rId2"/>
          <a:extLst>
            <a:ext uri="{FF2B5EF4-FFF2-40B4-BE49-F238E27FC236}">
              <a16:creationId xmlns:a16="http://schemas.microsoft.com/office/drawing/2014/main" id="{00000000-0008-0000-0400-000002000000}"/>
            </a:ext>
          </a:extLst>
        </xdr:cNvPr>
        <xdr:cNvSpPr/>
      </xdr:nvSpPr>
      <xdr:spPr>
        <a:xfrm>
          <a:off x="428994" y="285359"/>
          <a:ext cx="1265260" cy="253034"/>
        </a:xfrm>
        <a:prstGeom prst="rect">
          <a:avLst/>
        </a:prstGeom>
        <a:ln w="12700">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s-CO" sz="1100"/>
            <a:t>INSTRUCCIONES</a:t>
          </a:r>
        </a:p>
      </xdr:txBody>
    </xdr:sp>
    <xdr:clientData/>
  </xdr:twoCellAnchor>
  <xdr:twoCellAnchor>
    <xdr:from>
      <xdr:col>9</xdr:col>
      <xdr:colOff>201082</xdr:colOff>
      <xdr:row>33</xdr:row>
      <xdr:rowOff>166309</xdr:rowOff>
    </xdr:from>
    <xdr:to>
      <xdr:col>9</xdr:col>
      <xdr:colOff>1034143</xdr:colOff>
      <xdr:row>36</xdr:row>
      <xdr:rowOff>208641</xdr:rowOff>
    </xdr:to>
    <xdr:sp macro="" textlink="">
      <xdr:nvSpPr>
        <xdr:cNvPr id="5" name="Llamada de flecha hacia abajo 4">
          <a:extLst>
            <a:ext uri="{FF2B5EF4-FFF2-40B4-BE49-F238E27FC236}">
              <a16:creationId xmlns:a16="http://schemas.microsoft.com/office/drawing/2014/main" id="{00000000-0008-0000-0400-000005000000}"/>
            </a:ext>
          </a:extLst>
        </xdr:cNvPr>
        <xdr:cNvSpPr/>
      </xdr:nvSpPr>
      <xdr:spPr>
        <a:xfrm>
          <a:off x="13087046" y="11160880"/>
          <a:ext cx="833061" cy="940404"/>
        </a:xfrm>
        <a:prstGeom prst="downArrowCallou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116416</xdr:colOff>
      <xdr:row>36</xdr:row>
      <xdr:rowOff>381000</xdr:rowOff>
    </xdr:from>
    <xdr:to>
      <xdr:col>8</xdr:col>
      <xdr:colOff>878416</xdr:colOff>
      <xdr:row>37</xdr:row>
      <xdr:rowOff>402167</xdr:rowOff>
    </xdr:to>
    <xdr:sp macro="" textlink="">
      <xdr:nvSpPr>
        <xdr:cNvPr id="7" name="CuadroTexto 6">
          <a:extLst>
            <a:ext uri="{FF2B5EF4-FFF2-40B4-BE49-F238E27FC236}">
              <a16:creationId xmlns:a16="http://schemas.microsoft.com/office/drawing/2014/main" id="{00000000-0008-0000-0400-000007000000}"/>
            </a:ext>
          </a:extLst>
        </xdr:cNvPr>
        <xdr:cNvSpPr txBox="1"/>
      </xdr:nvSpPr>
      <xdr:spPr>
        <a:xfrm>
          <a:off x="9292166" y="8255000"/>
          <a:ext cx="2846917" cy="476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latin typeface="Work Sans" panose="00000500000000000000" pitchFamily="50" charset="0"/>
            </a:rPr>
            <a:t>Debe ser diligenciado por usted usando las listas desplegables.</a:t>
          </a:r>
        </a:p>
      </xdr:txBody>
    </xdr:sp>
    <xdr:clientData/>
  </xdr:twoCellAnchor>
  <xdr:twoCellAnchor>
    <xdr:from>
      <xdr:col>8</xdr:col>
      <xdr:colOff>947303</xdr:colOff>
      <xdr:row>36</xdr:row>
      <xdr:rowOff>385233</xdr:rowOff>
    </xdr:from>
    <xdr:to>
      <xdr:col>10</xdr:col>
      <xdr:colOff>510304</xdr:colOff>
      <xdr:row>37</xdr:row>
      <xdr:rowOff>406400</xdr:rowOff>
    </xdr:to>
    <xdr:sp macro="" textlink="">
      <xdr:nvSpPr>
        <xdr:cNvPr id="9" name="CuadroTexto 8">
          <a:extLst>
            <a:ext uri="{FF2B5EF4-FFF2-40B4-BE49-F238E27FC236}">
              <a16:creationId xmlns:a16="http://schemas.microsoft.com/office/drawing/2014/main" id="{00000000-0008-0000-0400-000009000000}"/>
            </a:ext>
          </a:extLst>
        </xdr:cNvPr>
        <xdr:cNvSpPr txBox="1"/>
      </xdr:nvSpPr>
      <xdr:spPr>
        <a:xfrm>
          <a:off x="12128825" y="8419363"/>
          <a:ext cx="1478354" cy="47671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latin typeface="Work Sans" panose="00000500000000000000" pitchFamily="50" charset="0"/>
            </a:rPr>
            <a:t>Se calcula </a:t>
          </a:r>
          <a:r>
            <a:rPr lang="es-CO" sz="1100" baseline="0">
              <a:latin typeface="Work Sans" panose="00000500000000000000" pitchFamily="50" charset="0"/>
            </a:rPr>
            <a:t>automáticamente.</a:t>
          </a:r>
          <a:endParaRPr lang="es-CO" sz="1100">
            <a:latin typeface="Work Sans" panose="00000500000000000000" pitchFamily="50" charset="0"/>
          </a:endParaRPr>
        </a:p>
      </xdr:txBody>
    </xdr:sp>
    <xdr:clientData/>
  </xdr:twoCellAnchor>
  <xdr:oneCellAnchor>
    <xdr:from>
      <xdr:col>6</xdr:col>
      <xdr:colOff>167107</xdr:colOff>
      <xdr:row>30</xdr:row>
      <xdr:rowOff>357604</xdr:rowOff>
    </xdr:from>
    <xdr:ext cx="306917" cy="317500"/>
    <xdr:pic>
      <xdr:nvPicPr>
        <xdr:cNvPr id="10" name="image3.png" descr="Mano con dedo índice apuntando a la derecha">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1" cstate="print"/>
        <a:stretch>
          <a:fillRect/>
        </a:stretch>
      </xdr:blipFill>
      <xdr:spPr>
        <a:xfrm>
          <a:off x="9260975" y="6563893"/>
          <a:ext cx="306917" cy="317500"/>
        </a:xfrm>
        <a:prstGeom prst="rect">
          <a:avLst/>
        </a:prstGeom>
        <a:noFill/>
      </xdr:spPr>
    </xdr:pic>
    <xdr:clientData fLocksWithSheet="0"/>
  </xdr:oneCellAnchor>
  <xdr:oneCellAnchor>
    <xdr:from>
      <xdr:col>2</xdr:col>
      <xdr:colOff>364066</xdr:colOff>
      <xdr:row>35</xdr:row>
      <xdr:rowOff>28575</xdr:rowOff>
    </xdr:from>
    <xdr:ext cx="306917" cy="317500"/>
    <xdr:pic>
      <xdr:nvPicPr>
        <xdr:cNvPr id="11" name="image3.png" descr="Mano con dedo índice apuntando a la derecha">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1" cstate="print"/>
        <a:stretch>
          <a:fillRect/>
        </a:stretch>
      </xdr:blipFill>
      <xdr:spPr>
        <a:xfrm>
          <a:off x="723899" y="7754408"/>
          <a:ext cx="306917" cy="317500"/>
        </a:xfrm>
        <a:prstGeom prst="rect">
          <a:avLst/>
        </a:prstGeom>
        <a:noFill/>
      </xdr:spPr>
    </xdr:pic>
    <xdr:clientData fLocksWithSheet="0"/>
  </xdr:oneCellAnchor>
  <xdr:oneCellAnchor>
    <xdr:from>
      <xdr:col>3</xdr:col>
      <xdr:colOff>1331383</xdr:colOff>
      <xdr:row>35</xdr:row>
      <xdr:rowOff>28575</xdr:rowOff>
    </xdr:from>
    <xdr:ext cx="306917" cy="317500"/>
    <xdr:pic>
      <xdr:nvPicPr>
        <xdr:cNvPr id="12" name="image3.png" descr="Mano con dedo índice apuntando a la derecha">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1" cstate="print"/>
        <a:stretch>
          <a:fillRect/>
        </a:stretch>
      </xdr:blipFill>
      <xdr:spPr>
        <a:xfrm>
          <a:off x="2326216" y="7754408"/>
          <a:ext cx="306917" cy="317500"/>
        </a:xfrm>
        <a:prstGeom prst="rect">
          <a:avLst/>
        </a:prstGeom>
        <a:noFill/>
      </xdr:spPr>
    </xdr:pic>
    <xdr:clientData fLocksWithSheet="0"/>
  </xdr:oneCellAnchor>
  <xdr:oneCellAnchor>
    <xdr:from>
      <xdr:col>4</xdr:col>
      <xdr:colOff>3113616</xdr:colOff>
      <xdr:row>35</xdr:row>
      <xdr:rowOff>28575</xdr:rowOff>
    </xdr:from>
    <xdr:ext cx="306917" cy="317500"/>
    <xdr:pic>
      <xdr:nvPicPr>
        <xdr:cNvPr id="13" name="image3.png" descr="Mano con dedo índice apuntando a la derecha">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1" cstate="print"/>
        <a:stretch>
          <a:fillRect/>
        </a:stretch>
      </xdr:blipFill>
      <xdr:spPr>
        <a:xfrm>
          <a:off x="5748866" y="7754408"/>
          <a:ext cx="306917" cy="317500"/>
        </a:xfrm>
        <a:prstGeom prst="rect">
          <a:avLst/>
        </a:prstGeom>
        <a:noFill/>
      </xdr:spPr>
    </xdr:pic>
    <xdr:clientData fLocksWithSheet="0"/>
  </xdr:oneCellAnchor>
  <xdr:oneCellAnchor>
    <xdr:from>
      <xdr:col>5</xdr:col>
      <xdr:colOff>2832099</xdr:colOff>
      <xdr:row>35</xdr:row>
      <xdr:rowOff>28575</xdr:rowOff>
    </xdr:from>
    <xdr:ext cx="306917" cy="317500"/>
    <xdr:pic>
      <xdr:nvPicPr>
        <xdr:cNvPr id="14" name="image3.png" descr="Mano con dedo índice apuntando a la derecha">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1" cstate="print"/>
        <a:stretch>
          <a:fillRect/>
        </a:stretch>
      </xdr:blipFill>
      <xdr:spPr>
        <a:xfrm>
          <a:off x="8854016" y="7754408"/>
          <a:ext cx="306917" cy="317500"/>
        </a:xfrm>
        <a:prstGeom prst="rect">
          <a:avLst/>
        </a:prstGeom>
        <a:noFill/>
      </xdr:spPr>
    </xdr:pic>
    <xdr:clientData fLocksWithSheet="0"/>
  </xdr:oneCellAnchor>
  <xdr:oneCellAnchor>
    <xdr:from>
      <xdr:col>6</xdr:col>
      <xdr:colOff>878416</xdr:colOff>
      <xdr:row>34</xdr:row>
      <xdr:rowOff>188385</xdr:rowOff>
    </xdr:from>
    <xdr:ext cx="306917" cy="317500"/>
    <xdr:pic>
      <xdr:nvPicPr>
        <xdr:cNvPr id="15" name="image3.png" descr="Mano con dedo índice apuntando a la derecha">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1" cstate="print"/>
        <a:stretch>
          <a:fillRect/>
        </a:stretch>
      </xdr:blipFill>
      <xdr:spPr>
        <a:xfrm>
          <a:off x="10054166" y="7617885"/>
          <a:ext cx="306917" cy="317500"/>
        </a:xfrm>
        <a:prstGeom prst="rect">
          <a:avLst/>
        </a:prstGeom>
        <a:noFill/>
      </xdr:spPr>
    </xdr:pic>
    <xdr:clientData fLocksWithSheet="0"/>
  </xdr:oneCellAnchor>
  <xdr:oneCellAnchor>
    <xdr:from>
      <xdr:col>8</xdr:col>
      <xdr:colOff>643466</xdr:colOff>
      <xdr:row>34</xdr:row>
      <xdr:rowOff>188385</xdr:rowOff>
    </xdr:from>
    <xdr:ext cx="306917" cy="317500"/>
    <xdr:pic>
      <xdr:nvPicPr>
        <xdr:cNvPr id="17" name="image3.png" descr="Mano con dedo índice apuntando a la derecha">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1" cstate="print"/>
        <a:stretch>
          <a:fillRect/>
        </a:stretch>
      </xdr:blipFill>
      <xdr:spPr>
        <a:xfrm>
          <a:off x="11904133" y="7617885"/>
          <a:ext cx="306917" cy="317500"/>
        </a:xfrm>
        <a:prstGeom prst="rect">
          <a:avLst/>
        </a:prstGeom>
        <a:noFill/>
      </xdr:spPr>
    </xdr:pic>
    <xdr:clientData fLocksWithSheet="0"/>
  </xdr:oneCellAnchor>
  <xdr:oneCellAnchor>
    <xdr:from>
      <xdr:col>9</xdr:col>
      <xdr:colOff>541866</xdr:colOff>
      <xdr:row>34</xdr:row>
      <xdr:rowOff>188385</xdr:rowOff>
    </xdr:from>
    <xdr:ext cx="306917" cy="317500"/>
    <xdr:pic>
      <xdr:nvPicPr>
        <xdr:cNvPr id="18" name="image3.png" descr="Mano con dedo índice apuntando a la derecha">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1" cstate="print"/>
        <a:stretch>
          <a:fillRect/>
        </a:stretch>
      </xdr:blipFill>
      <xdr:spPr>
        <a:xfrm>
          <a:off x="13427830" y="11482314"/>
          <a:ext cx="306917" cy="317500"/>
        </a:xfrm>
        <a:prstGeom prst="rect">
          <a:avLst/>
        </a:prstGeom>
        <a:noFill/>
      </xdr:spPr>
    </xdr:pic>
    <xdr:clientData fLocksWithSheet="0"/>
  </xdr:oneCellAnchor>
  <xdr:twoCellAnchor>
    <xdr:from>
      <xdr:col>3</xdr:col>
      <xdr:colOff>1345923</xdr:colOff>
      <xdr:row>2</xdr:row>
      <xdr:rowOff>3751</xdr:rowOff>
    </xdr:from>
    <xdr:to>
      <xdr:col>4</xdr:col>
      <xdr:colOff>900733</xdr:colOff>
      <xdr:row>3</xdr:row>
      <xdr:rowOff>74567</xdr:rowOff>
    </xdr:to>
    <xdr:sp macro="" textlink="">
      <xdr:nvSpPr>
        <xdr:cNvPr id="19" name="3 Rectángulo">
          <a:hlinkClick xmlns:r="http://schemas.openxmlformats.org/officeDocument/2006/relationships" r:id="rId3"/>
          <a:extLst>
            <a:ext uri="{FF2B5EF4-FFF2-40B4-BE49-F238E27FC236}">
              <a16:creationId xmlns:a16="http://schemas.microsoft.com/office/drawing/2014/main" id="{00000000-0008-0000-0400-000013000000}"/>
            </a:ext>
          </a:extLst>
        </xdr:cNvPr>
        <xdr:cNvSpPr/>
      </xdr:nvSpPr>
      <xdr:spPr>
        <a:xfrm>
          <a:off x="2267363" y="283289"/>
          <a:ext cx="1190625" cy="257175"/>
        </a:xfrm>
        <a:prstGeom prst="rect">
          <a:avLst/>
        </a:prstGeom>
        <a:ln w="12700">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s-CO" sz="1100"/>
            <a:t>CONTINUAR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171450</xdr:colOff>
      <xdr:row>10</xdr:row>
      <xdr:rowOff>38100</xdr:rowOff>
    </xdr:from>
    <xdr:to>
      <xdr:col>4</xdr:col>
      <xdr:colOff>114300</xdr:colOff>
      <xdr:row>12</xdr:row>
      <xdr:rowOff>28575</xdr:rowOff>
    </xdr:to>
    <xdr:sp macro="" textlink="">
      <xdr:nvSpPr>
        <xdr:cNvPr id="6" name="AutoShape 1">
          <a:extLst>
            <a:ext uri="{FF2B5EF4-FFF2-40B4-BE49-F238E27FC236}">
              <a16:creationId xmlns:a16="http://schemas.microsoft.com/office/drawing/2014/main" id="{00000000-0008-0000-0500-000006000000}"/>
            </a:ext>
          </a:extLst>
        </xdr:cNvPr>
        <xdr:cNvSpPr>
          <a:spLocks noChangeArrowheads="1"/>
        </xdr:cNvSpPr>
      </xdr:nvSpPr>
      <xdr:spPr bwMode="auto">
        <a:xfrm>
          <a:off x="609600" y="533400"/>
          <a:ext cx="323850" cy="419100"/>
        </a:xfrm>
        <a:prstGeom prst="flowChartExtract">
          <a:avLst/>
        </a:prstGeom>
        <a:solidFill>
          <a:schemeClr val="accent1">
            <a:lumMod val="75000"/>
          </a:schemeClr>
        </a:solidFill>
        <a:ln w="9525">
          <a:noFill/>
          <a:miter lim="800000"/>
          <a:headEnd/>
          <a:tailEnd/>
        </a:ln>
      </xdr:spPr>
    </xdr:sp>
    <xdr:clientData/>
  </xdr:twoCellAnchor>
  <xdr:twoCellAnchor>
    <xdr:from>
      <xdr:col>29</xdr:col>
      <xdr:colOff>285749</xdr:colOff>
      <xdr:row>37</xdr:row>
      <xdr:rowOff>76200</xdr:rowOff>
    </xdr:from>
    <xdr:to>
      <xdr:col>31</xdr:col>
      <xdr:colOff>52916</xdr:colOff>
      <xdr:row>39</xdr:row>
      <xdr:rowOff>104775</xdr:rowOff>
    </xdr:to>
    <xdr:sp macro="" textlink="">
      <xdr:nvSpPr>
        <xdr:cNvPr id="7" name="AutoShape 2">
          <a:extLst>
            <a:ext uri="{FF2B5EF4-FFF2-40B4-BE49-F238E27FC236}">
              <a16:creationId xmlns:a16="http://schemas.microsoft.com/office/drawing/2014/main" id="{00000000-0008-0000-0500-000007000000}"/>
            </a:ext>
          </a:extLst>
        </xdr:cNvPr>
        <xdr:cNvSpPr>
          <a:spLocks noChangeArrowheads="1"/>
        </xdr:cNvSpPr>
      </xdr:nvSpPr>
      <xdr:spPr bwMode="auto">
        <a:xfrm rot="5400000">
          <a:off x="7108295" y="4355571"/>
          <a:ext cx="346075" cy="169333"/>
        </a:xfrm>
        <a:prstGeom prst="flowChartExtract">
          <a:avLst/>
        </a:prstGeom>
        <a:solidFill>
          <a:schemeClr val="accent1">
            <a:lumMod val="75000"/>
          </a:schemeClr>
        </a:solidFill>
        <a:ln w="9525">
          <a:noFill/>
          <a:miter lim="800000"/>
          <a:headEnd/>
          <a:tailEnd/>
        </a:ln>
      </xdr:spPr>
    </xdr:sp>
    <xdr:clientData/>
  </xdr:twoCellAnchor>
  <xdr:twoCellAnchor>
    <xdr:from>
      <xdr:col>2</xdr:col>
      <xdr:colOff>74084</xdr:colOff>
      <xdr:row>2</xdr:row>
      <xdr:rowOff>95252</xdr:rowOff>
    </xdr:from>
    <xdr:to>
      <xdr:col>5</xdr:col>
      <xdr:colOff>560917</xdr:colOff>
      <xdr:row>4</xdr:row>
      <xdr:rowOff>3177</xdr:rowOff>
    </xdr:to>
    <xdr:sp macro="" textlink="">
      <xdr:nvSpPr>
        <xdr:cNvPr id="8" name="2 Rectángulo">
          <a:hlinkClick xmlns:r="http://schemas.openxmlformats.org/officeDocument/2006/relationships" r:id="rId1"/>
          <a:extLst>
            <a:ext uri="{FF2B5EF4-FFF2-40B4-BE49-F238E27FC236}">
              <a16:creationId xmlns:a16="http://schemas.microsoft.com/office/drawing/2014/main" id="{00000000-0008-0000-0500-000008000000}"/>
            </a:ext>
          </a:extLst>
        </xdr:cNvPr>
        <xdr:cNvSpPr/>
      </xdr:nvSpPr>
      <xdr:spPr>
        <a:xfrm>
          <a:off x="433917" y="264585"/>
          <a:ext cx="1047750" cy="257175"/>
        </a:xfrm>
        <a:prstGeom prst="rect">
          <a:avLst/>
        </a:prstGeom>
        <a:ln w="12700">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s-CO" sz="1100"/>
            <a:t>ATRÁS</a:t>
          </a:r>
        </a:p>
      </xdr:txBody>
    </xdr:sp>
    <xdr:clientData/>
  </xdr:twoCellAnchor>
  <xdr:twoCellAnchor>
    <xdr:from>
      <xdr:col>5</xdr:col>
      <xdr:colOff>799042</xdr:colOff>
      <xdr:row>2</xdr:row>
      <xdr:rowOff>95252</xdr:rowOff>
    </xdr:from>
    <xdr:to>
      <xdr:col>9</xdr:col>
      <xdr:colOff>285750</xdr:colOff>
      <xdr:row>4</xdr:row>
      <xdr:rowOff>3177</xdr:rowOff>
    </xdr:to>
    <xdr:sp macro="" textlink="">
      <xdr:nvSpPr>
        <xdr:cNvPr id="9" name="3 Rectángulo">
          <a:hlinkClick xmlns:r="http://schemas.openxmlformats.org/officeDocument/2006/relationships" r:id="rId2"/>
          <a:extLst>
            <a:ext uri="{FF2B5EF4-FFF2-40B4-BE49-F238E27FC236}">
              <a16:creationId xmlns:a16="http://schemas.microsoft.com/office/drawing/2014/main" id="{00000000-0008-0000-0500-000009000000}"/>
            </a:ext>
          </a:extLst>
        </xdr:cNvPr>
        <xdr:cNvSpPr/>
      </xdr:nvSpPr>
      <xdr:spPr>
        <a:xfrm>
          <a:off x="1719792" y="264585"/>
          <a:ext cx="1190625" cy="257175"/>
        </a:xfrm>
        <a:prstGeom prst="rect">
          <a:avLst/>
        </a:prstGeom>
        <a:ln w="12700">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s-CO" sz="1100"/>
            <a:t>CONTINUAR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66675</xdr:rowOff>
    </xdr:from>
    <xdr:to>
      <xdr:col>0</xdr:col>
      <xdr:colOff>0</xdr:colOff>
      <xdr:row>17</xdr:row>
      <xdr:rowOff>95250</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0" y="2476500"/>
          <a:ext cx="0" cy="228600"/>
        </a:xfrm>
        <a:prstGeom prst="flowChartExtract">
          <a:avLst/>
        </a:prstGeom>
        <a:solidFill>
          <a:srgbClr val="33CCCC"/>
        </a:solidFill>
        <a:ln w="9525">
          <a:noFill/>
          <a:miter lim="800000"/>
          <a:headEnd/>
          <a:tailEnd/>
        </a:ln>
      </xdr:spPr>
    </xdr:sp>
    <xdr:clientData/>
  </xdr:twoCellAnchor>
  <xdr:twoCellAnchor>
    <xdr:from>
      <xdr:col>0</xdr:col>
      <xdr:colOff>0</xdr:colOff>
      <xdr:row>24</xdr:row>
      <xdr:rowOff>0</xdr:rowOff>
    </xdr:from>
    <xdr:to>
      <xdr:col>0</xdr:col>
      <xdr:colOff>0</xdr:colOff>
      <xdr:row>25</xdr:row>
      <xdr:rowOff>66675</xdr:rowOff>
    </xdr:to>
    <xdr:sp macro="" textlink="">
      <xdr:nvSpPr>
        <xdr:cNvPr id="3" name="AutoShape 2">
          <a:extLst>
            <a:ext uri="{FF2B5EF4-FFF2-40B4-BE49-F238E27FC236}">
              <a16:creationId xmlns:a16="http://schemas.microsoft.com/office/drawing/2014/main" id="{00000000-0008-0000-0800-000003000000}"/>
            </a:ext>
          </a:extLst>
        </xdr:cNvPr>
        <xdr:cNvSpPr>
          <a:spLocks noChangeArrowheads="1"/>
        </xdr:cNvSpPr>
      </xdr:nvSpPr>
      <xdr:spPr bwMode="auto">
        <a:xfrm rot="5400000">
          <a:off x="-157163" y="4119563"/>
          <a:ext cx="314325" cy="0"/>
        </a:xfrm>
        <a:prstGeom prst="flowChartExtract">
          <a:avLst/>
        </a:prstGeom>
        <a:solidFill>
          <a:srgbClr val="FF6600"/>
        </a:solidFill>
        <a:ln w="9525">
          <a:noFill/>
          <a:miter lim="800000"/>
          <a:headEnd/>
          <a:tailEnd/>
        </a:ln>
      </xdr:spPr>
    </xdr:sp>
    <xdr:clientData/>
  </xdr:twoCellAnchor>
  <xdr:twoCellAnchor>
    <xdr:from>
      <xdr:col>0</xdr:col>
      <xdr:colOff>0</xdr:colOff>
      <xdr:row>22</xdr:row>
      <xdr:rowOff>28575</xdr:rowOff>
    </xdr:from>
    <xdr:to>
      <xdr:col>0</xdr:col>
      <xdr:colOff>0</xdr:colOff>
      <xdr:row>29</xdr:row>
      <xdr:rowOff>0</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0</xdr:rowOff>
    </xdr:from>
    <xdr:to>
      <xdr:col>0</xdr:col>
      <xdr:colOff>0</xdr:colOff>
      <xdr:row>29</xdr:row>
      <xdr:rowOff>0</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38100</xdr:colOff>
      <xdr:row>12</xdr:row>
      <xdr:rowOff>85724</xdr:rowOff>
    </xdr:from>
    <xdr:to>
      <xdr:col>14</xdr:col>
      <xdr:colOff>444500</xdr:colOff>
      <xdr:row>29</xdr:row>
      <xdr:rowOff>0</xdr:rowOff>
    </xdr:to>
    <xdr:graphicFrame macro="">
      <xdr:nvGraphicFramePr>
        <xdr:cNvPr id="8" name="Chart 10">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76200</xdr:colOff>
      <xdr:row>1</xdr:row>
      <xdr:rowOff>38100</xdr:rowOff>
    </xdr:from>
    <xdr:to>
      <xdr:col>3</xdr:col>
      <xdr:colOff>723900</xdr:colOff>
      <xdr:row>2</xdr:row>
      <xdr:rowOff>93662</xdr:rowOff>
    </xdr:to>
    <xdr:sp macro="" textlink="">
      <xdr:nvSpPr>
        <xdr:cNvPr id="7" name="2 Rectángulo">
          <a:hlinkClick xmlns:r="http://schemas.openxmlformats.org/officeDocument/2006/relationships" r:id="rId4"/>
          <a:extLst>
            <a:ext uri="{FF2B5EF4-FFF2-40B4-BE49-F238E27FC236}">
              <a16:creationId xmlns:a16="http://schemas.microsoft.com/office/drawing/2014/main" id="{00000000-0008-0000-0800-000007000000}"/>
            </a:ext>
          </a:extLst>
        </xdr:cNvPr>
        <xdr:cNvSpPr/>
      </xdr:nvSpPr>
      <xdr:spPr>
        <a:xfrm>
          <a:off x="647700" y="133350"/>
          <a:ext cx="914400" cy="255587"/>
        </a:xfrm>
        <a:prstGeom prst="rect">
          <a:avLst/>
        </a:prstGeom>
        <a:ln w="12700">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s-CO" sz="1100"/>
            <a:t>ATRÁS</a:t>
          </a:r>
        </a:p>
      </xdr:txBody>
    </xdr:sp>
    <xdr:clientData/>
  </xdr:twoCellAnchor>
  <xdr:twoCellAnchor>
    <xdr:from>
      <xdr:col>3</xdr:col>
      <xdr:colOff>939271</xdr:colOff>
      <xdr:row>1</xdr:row>
      <xdr:rowOff>38100</xdr:rowOff>
    </xdr:from>
    <xdr:to>
      <xdr:col>4</xdr:col>
      <xdr:colOff>171451</xdr:colOff>
      <xdr:row>2</xdr:row>
      <xdr:rowOff>93662</xdr:rowOff>
    </xdr:to>
    <xdr:sp macro="" textlink="">
      <xdr:nvSpPr>
        <xdr:cNvPr id="9" name="3 Rectángulo">
          <a:hlinkClick xmlns:r="http://schemas.openxmlformats.org/officeDocument/2006/relationships" r:id="rId5"/>
          <a:extLst>
            <a:ext uri="{FF2B5EF4-FFF2-40B4-BE49-F238E27FC236}">
              <a16:creationId xmlns:a16="http://schemas.microsoft.com/office/drawing/2014/main" id="{00000000-0008-0000-0800-000009000000}"/>
            </a:ext>
          </a:extLst>
        </xdr:cNvPr>
        <xdr:cNvSpPr/>
      </xdr:nvSpPr>
      <xdr:spPr>
        <a:xfrm>
          <a:off x="1777471" y="133350"/>
          <a:ext cx="1003830" cy="255587"/>
        </a:xfrm>
        <a:prstGeom prst="rect">
          <a:avLst/>
        </a:prstGeom>
        <a:ln w="12700">
          <a:solidFill>
            <a:sysClr val="windowText" lastClr="000000"/>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s-CO" sz="1100"/>
            <a:t>FINALIZAR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57150</xdr:colOff>
      <xdr:row>2</xdr:row>
      <xdr:rowOff>0</xdr:rowOff>
    </xdr:from>
    <xdr:to>
      <xdr:col>4</xdr:col>
      <xdr:colOff>577320</xdr:colOff>
      <xdr:row>3</xdr:row>
      <xdr:rowOff>93662</xdr:rowOff>
    </xdr:to>
    <xdr:sp macro="" textlink="">
      <xdr:nvSpPr>
        <xdr:cNvPr id="4" name="2 Rectángulo">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371475" y="238125"/>
          <a:ext cx="967845" cy="255587"/>
        </a:xfrm>
        <a:prstGeom prst="rect">
          <a:avLst/>
        </a:prstGeom>
        <a:solidFill>
          <a:schemeClr val="accent5">
            <a:lumMod val="60000"/>
            <a:lumOff val="4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INICIO</a:t>
          </a:r>
        </a:p>
      </xdr:txBody>
    </xdr:sp>
    <xdr:clientData/>
  </xdr:twoCellAnchor>
  <xdr:twoCellAnchor>
    <xdr:from>
      <xdr:col>4</xdr:col>
      <xdr:colOff>815445</xdr:colOff>
      <xdr:row>2</xdr:row>
      <xdr:rowOff>0</xdr:rowOff>
    </xdr:from>
    <xdr:to>
      <xdr:col>6</xdr:col>
      <xdr:colOff>200025</xdr:colOff>
      <xdr:row>3</xdr:row>
      <xdr:rowOff>93662</xdr:rowOff>
    </xdr:to>
    <xdr:sp macro="" textlink="">
      <xdr:nvSpPr>
        <xdr:cNvPr id="5" name="3 Rectángulo">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1577445" y="238125"/>
          <a:ext cx="1013355" cy="255587"/>
        </a:xfrm>
        <a:prstGeom prst="rect">
          <a:avLst/>
        </a:prstGeom>
        <a:solidFill>
          <a:schemeClr val="accent5">
            <a:lumMod val="60000"/>
            <a:lumOff val="4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CONTINUAR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y Controles"/>
      <sheetName val="Soporte Calificación"/>
      <sheetName val="Mapa Inherente"/>
      <sheetName val="Mapa Residual"/>
      <sheetName val="Pareto"/>
      <sheetName val="Riesgos"/>
      <sheetName val="Prioridad de riesgos"/>
      <sheetName val="Estadísticos"/>
      <sheetName val="Sheet1"/>
      <sheetName val="Sheet2"/>
      <sheetName val="Sheet3"/>
      <sheetName val="Portada"/>
      <sheetName val="Antes de Empezar"/>
      <sheetName val="Mapa documento"/>
      <sheetName val="Instrucciones"/>
      <sheetName val="Verificación"/>
      <sheetName val="Definición Actividades"/>
      <sheetName val="Ajustes a Procedimientos"/>
      <sheetName val="1. PPDA"/>
      <sheetName val="2.  Directrices Conciliación"/>
      <sheetName val="3. Conciliación Extrajudicial"/>
      <sheetName val="4. Arbitramento MASC "/>
      <sheetName val="5.Estado como Demandante"/>
      <sheetName val="6. Estado como Demandado"/>
      <sheetName val="7. Atención acción de tutela"/>
      <sheetName val="8. Provisión pago sentencias "/>
      <sheetName val="9. Cumplimiento sentencias"/>
      <sheetName val="10. Acción de repetición"/>
      <sheetName val="Matriz de riesgos"/>
      <sheetName val="Mapa de riesgos"/>
      <sheetName val="Hoja1"/>
      <sheetName val="Listado Entidades"/>
      <sheetName val="Indicadores"/>
      <sheetName val="Niveles "/>
      <sheetName val="HV Ind Prevencion 1"/>
      <sheetName val="HV Ind Prevencion 2"/>
      <sheetName val="HV Ind Prejudicial 3"/>
      <sheetName val="HV Ind Judicial 16"/>
      <sheetName val="HV Ind Pagos 18"/>
      <sheetName val="HV Ind Repeticion 23"/>
      <sheetName val="Causa eKOGUI"/>
      <sheetName val="1. Portada"/>
      <sheetName val="2. Datos del cliente"/>
      <sheetName val="3. Análisis"/>
      <sheetName val="5. Scorecard ponderado"/>
      <sheetName val="6. Scorecard bruto"/>
      <sheetName val="7. Hallazgos"/>
      <sheetName val="8. Cáculo"/>
      <sheetName val="Title"/>
      <sheetName val="Instructions"/>
      <sheetName val="Formulas"/>
      <sheetName val="Model Set-Up"/>
      <sheetName val="Table of Contents"/>
      <sheetName val="Opportunity Matrix"/>
      <sheetName val="Control Panel"/>
      <sheetName val="Summary by Time Period "/>
      <sheetName val="Summary Analysis"/>
      <sheetName val="Financial Statement Impact"/>
      <sheetName val="Flashcards"/>
      <sheetName val="Multivariate Analysis"/>
      <sheetName val="Benefits Tracking"/>
      <sheetName val="Benefits Variance"/>
      <sheetName val="Set-Up Page"/>
      <sheetName val="Templates"/>
      <sheetName val="Named Ranges "/>
      <sheetName val="Summary by Time Period"/>
      <sheetName val="Benefit Flashcard"/>
      <sheetName val="Cost Flashcard"/>
      <sheetName val="Overview"/>
      <sheetName val="How to Use"/>
      <sheetName val="Title Sheet"/>
      <sheetName val="FTE Information and costs"/>
      <sheetName val="Strategic Planning"/>
      <sheetName val="Business Planning"/>
      <sheetName val="Budgeting"/>
      <sheetName val="Forecasting"/>
      <sheetName val="PBF Calendar"/>
      <sheetName val="Volumetric Data"/>
      <sheetName val="Report Inventory"/>
      <sheetName val="Cost - Summary"/>
      <sheetName val="Hidden"/>
      <sheetName val="Client Data"/>
      <sheetName val="Guidance Notes"/>
      <sheetName val="Reporting Process"/>
      <sheetName val="Reporting Technology"/>
      <sheetName val="Lists"/>
      <sheetName val="General"/>
      <sheetName val="About this ToolEnabler"/>
      <sheetName val="0 - Client's Cover"/>
      <sheetName val="1 - How to use"/>
      <sheetName val="2 - Contact details"/>
      <sheetName val="3 - Documents Requested"/>
      <sheetName val="4 - Costs"/>
      <sheetName val="5 - Headcounts"/>
      <sheetName val="0 - Guidance"/>
      <sheetName val="6 - Activity Data"/>
      <sheetName val="7 - Process Questionnaire"/>
      <sheetName val="8 - Component Questionnaire"/>
      <sheetName val="Client's Cover"/>
      <sheetName val="Contact details"/>
      <sheetName val="Documents Requested"/>
      <sheetName val="Costs"/>
      <sheetName val="Headcounts"/>
      <sheetName val="Activity Data"/>
      <sheetName val="Process Questionnaire"/>
      <sheetName val="Component Questionnaire"/>
      <sheetName val="FTE -  General Information"/>
      <sheetName val="Account Payable"/>
      <sheetName val="Account Receivable"/>
      <sheetName val="Cash Management"/>
      <sheetName val="Inventory"/>
      <sheetName val="Management reporting"/>
      <sheetName val="Budgeting Forecasting"/>
      <sheetName val="Procurement"/>
      <sheetName val="Statutory"/>
      <sheetName val="Fixed Assets"/>
      <sheetName val="Travel Expenses"/>
      <sheetName val="General Accounting"/>
      <sheetName val="Costs - FTE"/>
      <sheetName val="Reports List"/>
      <sheetName val="Systems - Summary"/>
      <sheetName val="Help"/>
      <sheetName val="Staatenbeispiel"/>
      <sheetName val="Maturity framework"/>
      <sheetName val="Maturity Assessment"/>
      <sheetName val="Dashboard"/>
      <sheetName val="Key Findings"/>
      <sheetName val="Color Scheme"/>
      <sheetName val="Process level Maturity asssessm"/>
      <sheetName val="Collateral"/>
      <sheetName val="Read Me First"/>
      <sheetName val="Financial Analysis"/>
      <sheetName val="Vendor Analysis"/>
      <sheetName val="Technical Analysis"/>
      <sheetName val="Functional Analysis"/>
      <sheetName val="Summary"/>
      <sheetName val="Graphical Analysis"/>
      <sheetName val="Presentation"/>
      <sheetName val="Customer"/>
      <sheetName val="Menu"/>
      <sheetName val="ReportGovernance"/>
      <sheetName val="ReportPreparation"/>
      <sheetName val="VarianceAnalysis"/>
      <sheetName val="FinancialAnalysis"/>
      <sheetName val="OperationalAnalysis"/>
      <sheetName val="ReportDataQuality"/>
      <sheetName val="People-by-Process"/>
      <sheetName val="FTE - General Information"/>
      <sheetName val="Report Questions"/>
      <sheetName val="REPORT_GOVERNANCE_INDEX"/>
      <sheetName val="REPORT_PREPARATION_INDEX"/>
      <sheetName val="VARIANCE_ANALYSIS_INDEX"/>
      <sheetName val="FINANCIAL_ANALYSIS_INDEX"/>
      <sheetName val="OPERATIONAL_ANALYSIS_INDEX"/>
      <sheetName val="REPORT_DATA_QUALITY_INDEX"/>
      <sheetName val="Cube1"/>
      <sheetName val="Cube2"/>
      <sheetName val="Cube3"/>
      <sheetName val="About this Tool"/>
      <sheetName val="Risk Log"/>
      <sheetName val="Risk Measures"/>
      <sheetName val="Administration"/>
      <sheetName val="Introduction"/>
      <sheetName val="A) Company Information"/>
      <sheetName val="B) Ongoing Bookkeeping"/>
      <sheetName val="C) Close the books"/>
      <sheetName val="D) Reporting"/>
      <sheetName val="E) Systems and Tools"/>
      <sheetName val="Comments"/>
      <sheetName val="Listen"/>
      <sheetName val="ImportAccess_A"/>
      <sheetName val="ImportAccess_A310"/>
      <sheetName val="ImportAccess_A400"/>
      <sheetName val="ImportAccess_A450"/>
      <sheetName val="ImportAccess_B"/>
      <sheetName val="ImportAccess_B520"/>
      <sheetName val="ImportAccess_B810"/>
      <sheetName val="ImportAccess_B1150"/>
      <sheetName val="ImportAccess_B1220"/>
      <sheetName val="ImportAccess_C_bisC993"/>
      <sheetName val="ImportAccess_C_abC1010"/>
      <sheetName val="ImportAccess_C290"/>
      <sheetName val="ImportAccess_C400"/>
      <sheetName val="ImportAccess_C500"/>
      <sheetName val="ImportAccess_C1410"/>
      <sheetName val="ImportAccess_C1640"/>
      <sheetName val="ImportAccess_C1700"/>
      <sheetName val="ImportAccess_C1980"/>
      <sheetName val="ImportAccess_C2211"/>
      <sheetName val="ImportAccess_C2240"/>
      <sheetName val="ImportAccess_C2300"/>
      <sheetName val="ImportAccess_C2340"/>
      <sheetName val="ImportAccess_D"/>
      <sheetName val="ImportAccess_D220"/>
      <sheetName val="ImportAccess_D500"/>
      <sheetName val="ImportAccess_D600"/>
      <sheetName val="ImportAccess_D690"/>
      <sheetName val="1 Client Data"/>
      <sheetName val="2.Initial meeting-process owner"/>
      <sheetName val="3. FTE -  General Information"/>
      <sheetName val="4.Figures needed"/>
      <sheetName val="5. Questionnaire"/>
      <sheetName val="6.Key findings"/>
      <sheetName val="1. Client Data"/>
      <sheetName val="Functional Area - Template"/>
      <sheetName val="Coversheet"/>
      <sheetName val="EVA_CostCardTemplate"/>
      <sheetName val="EVA_BenefitCardTemplate"/>
      <sheetName val="Benefit Selector"/>
      <sheetName val="Named Ranges"/>
      <sheetName val="AdjustImpactValidation"/>
      <sheetName val="Graph Data"/>
      <sheetName val="Benefit Summary by Time Period"/>
      <sheetName val="Cost Summary by Time Period"/>
      <sheetName val="Cost Flashcards"/>
      <sheetName val="Functional Area 1 Costs"/>
      <sheetName val="TmpData"/>
      <sheetName val="RI Graphs"/>
      <sheetName val="Benchmarking"/>
      <sheetName val="Question Repository"/>
      <sheetName val="PrepAndProduction"/>
      <sheetName val="ReportAnalysis"/>
      <sheetName val="Planning"/>
      <sheetName val="FTE Information &amp; Costs"/>
      <sheetName val="BPR Calendar"/>
      <sheetName val="PREP_PRODUCTION_INDEX"/>
      <sheetName val="REPORT_ANALYSIS_INDEX"/>
      <sheetName val="Consolidated"/>
      <sheetName val="Questionnaire"/>
      <sheetName val="PossibleA"/>
      <sheetName val="PossibleB1"/>
      <sheetName val="PossibleB2"/>
      <sheetName val="PossibleC1"/>
      <sheetName val="PossibleC2"/>
      <sheetName val="PossibleD"/>
      <sheetName val="PossibleE"/>
      <sheetName val="ChartReportAlt"/>
      <sheetName val="HilfsReport"/>
      <sheetName val="Tachometer"/>
      <sheetName val="Report_alternativ"/>
      <sheetName val="Issue Logging Form"/>
      <sheetName val="Issue Log"/>
      <sheetName val="Tool Overview"/>
      <sheetName val="User Guidance"/>
      <sheetName val="Introducción"/>
      <sheetName val="Actividades Entidad"/>
      <sheetName val="Actividades expediente"/>
      <sheetName val="Ciclo Gesión"/>
      <sheetName val="Diagnóstico"/>
      <sheetName val="1. Conformación"/>
      <sheetName val="2. Conocimiento"/>
      <sheetName val="3.PPVA"/>
      <sheetName val="4. Conciliación"/>
      <sheetName val="5. Defensa"/>
      <sheetName val="6. Cumplimiento"/>
      <sheetName val="7. Repetición"/>
      <sheetName val="Estado Actual"/>
      <sheetName val="Plan de Acción"/>
      <sheetName val="Mejora"/>
    </sheetNames>
    <sheetDataSet>
      <sheetData sheetId="0"/>
      <sheetData sheetId="1">
        <row r="65498">
          <cell r="F65498" t="str">
            <v>1.2 Es improbable que el acontecimiento se materialice o nunca ha ocurrido.</v>
          </cell>
        </row>
      </sheetData>
      <sheetData sheetId="2"/>
      <sheetData sheetId="3"/>
      <sheetData sheetId="4">
        <row r="18">
          <cell r="D18" t="str">
            <v>Extremo</v>
          </cell>
        </row>
      </sheetData>
      <sheetData sheetId="5"/>
      <sheetData sheetId="6">
        <row r="1">
          <cell r="AN1">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refreshError="1"/>
      <sheetData sheetId="140" refreshError="1"/>
      <sheetData sheetId="141"/>
      <sheetData sheetId="142"/>
      <sheetData sheetId="143"/>
      <sheetData sheetId="144"/>
      <sheetData sheetId="145" refreshError="1"/>
      <sheetData sheetId="146"/>
      <sheetData sheetId="147"/>
      <sheetData sheetId="148"/>
      <sheetData sheetId="149" refreshError="1"/>
      <sheetData sheetId="150"/>
      <sheetData sheetId="151"/>
      <sheetData sheetId="152"/>
      <sheetData sheetId="153"/>
      <sheetData sheetId="154" refreshError="1"/>
      <sheetData sheetId="155"/>
      <sheetData sheetId="156"/>
      <sheetData sheetId="157"/>
      <sheetData sheetId="158"/>
      <sheetData sheetId="159"/>
      <sheetData sheetId="160"/>
      <sheetData sheetId="161" refreshError="1"/>
      <sheetData sheetId="162"/>
      <sheetData sheetId="163"/>
      <sheetData sheetId="164"/>
      <sheetData sheetId="165"/>
      <sheetData sheetId="166"/>
      <sheetData sheetId="167"/>
      <sheetData sheetId="168"/>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1:C258" totalsRowShown="0" headerRowDxfId="50" dataDxfId="49">
  <autoFilter ref="B1:C258" xr:uid="{00000000-0009-0000-0100-000001000000}"/>
  <tableColumns count="2">
    <tableColumn id="1" xr3:uid="{00000000-0010-0000-0000-000001000000}" name="NOMBRE ENTIDAD" dataDxfId="48"/>
    <tableColumn id="2" xr3:uid="{00000000-0010-0000-0000-000002000000}" name="NOMBRE CORTO" dataDxfId="4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F1:G6" totalsRowShown="0" headerRowDxfId="46" dataDxfId="45">
  <autoFilter ref="F1:G6" xr:uid="{00000000-0009-0000-0100-000002000000}"/>
  <tableColumns count="2">
    <tableColumn id="1" xr3:uid="{00000000-0010-0000-0100-000001000000}" name="Probabilidad" dataDxfId="44"/>
    <tableColumn id="2" xr3:uid="{5D4E7C46-2B28-489F-883D-29D05ACA6B06}" name="Valoración_x000a_ Probabilidad" dataDxfId="4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H1:I6" totalsRowShown="0" headerRowDxfId="42">
  <autoFilter ref="H1:I6" xr:uid="{00000000-0009-0000-0100-000004000000}"/>
  <tableColumns count="2">
    <tableColumn id="1" xr3:uid="{00000000-0010-0000-0200-000001000000}" name="Impacto"/>
    <tableColumn id="2" xr3:uid="{EB45DD34-64E0-41B5-A0A5-23043F1A8C90}" name="Valoración _x000a_Impacto"/>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K1:K3" totalsRowShown="0" headerRowDxfId="41" dataDxfId="40">
  <autoFilter ref="K1:K3" xr:uid="{00000000-0009-0000-0100-000003000000}"/>
  <tableColumns count="1">
    <tableColumn id="1" xr3:uid="{00000000-0010-0000-0300-000001000000}" name="Riesgo 1" dataDxfId="39"/>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L1:L4" totalsRowShown="0" headerRowDxfId="38" dataDxfId="37">
  <autoFilter ref="L1:L4" xr:uid="{00000000-0009-0000-0100-000005000000}"/>
  <tableColumns count="1">
    <tableColumn id="1" xr3:uid="{00000000-0010-0000-0400-000001000000}" name="Riesgo 2" dataDxfId="36"/>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M1:M6" totalsRowShown="0" headerRowDxfId="35" dataDxfId="34">
  <autoFilter ref="M1:M6" xr:uid="{00000000-0009-0000-0100-000006000000}"/>
  <tableColumns count="1">
    <tableColumn id="1" xr3:uid="{00000000-0010-0000-0500-000001000000}" name="Riesgo 3" dataDxfId="33"/>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7" displayName="Tabla7" ref="N1:N3" totalsRowShown="0" headerRowDxfId="32" dataDxfId="31">
  <autoFilter ref="N1:N3" xr:uid="{00000000-0009-0000-0100-000007000000}"/>
  <tableColumns count="1">
    <tableColumn id="1" xr3:uid="{00000000-0010-0000-0600-000001000000}" name="Riesgo 4" dataDxfId="30"/>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a8" displayName="Tabla8" ref="O1:O2" totalsRowShown="0" headerRowDxfId="29" dataDxfId="28">
  <autoFilter ref="O1:O2" xr:uid="{00000000-0009-0000-0100-000008000000}"/>
  <tableColumns count="1">
    <tableColumn id="1" xr3:uid="{00000000-0010-0000-0700-000001000000}" name="Riesgo 5" dataDxfId="27"/>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7.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O27"/>
  <sheetViews>
    <sheetView showGridLines="0" showRowColHeaders="0" tabSelected="1" workbookViewId="0">
      <selection activeCell="C11" sqref="C11:L11"/>
    </sheetView>
  </sheetViews>
  <sheetFormatPr baseColWidth="10" defaultColWidth="0" defaultRowHeight="0" customHeight="1" zeroHeight="1" x14ac:dyDescent="0.2"/>
  <cols>
    <col min="1" max="1" width="3.7109375" style="67" customWidth="1"/>
    <col min="2" max="2" width="11.42578125" style="67" customWidth="1"/>
    <col min="3" max="3" width="13" style="67" customWidth="1"/>
    <col min="4" max="8" width="11.42578125" style="67" customWidth="1"/>
    <col min="9" max="9" width="9.7109375" style="67" customWidth="1"/>
    <col min="10" max="10" width="12.7109375" style="67" customWidth="1"/>
    <col min="11" max="11" width="13" style="67" customWidth="1"/>
    <col min="12" max="12" width="11.42578125" style="67" customWidth="1"/>
    <col min="13" max="13" width="13.28515625" style="67" customWidth="1"/>
    <col min="14" max="14" width="1.7109375" style="67" customWidth="1"/>
    <col min="15" max="15" width="0" style="67" hidden="1" customWidth="1"/>
    <col min="16" max="16384" width="11.42578125" style="67" hidden="1"/>
  </cols>
  <sheetData>
    <row r="1" spans="2:13" ht="14.25" x14ac:dyDescent="0.2"/>
    <row r="2" spans="2:13" ht="14.25" x14ac:dyDescent="0.2"/>
    <row r="3" spans="2:13" ht="14.25" x14ac:dyDescent="0.2"/>
    <row r="4" spans="2:13" ht="14.25" x14ac:dyDescent="0.2"/>
    <row r="5" spans="2:13" ht="14.25" x14ac:dyDescent="0.2"/>
    <row r="6" spans="2:13" ht="14.25" x14ac:dyDescent="0.2"/>
    <row r="7" spans="2:13" ht="12" customHeight="1" x14ac:dyDescent="0.2">
      <c r="B7" s="68"/>
      <c r="C7" s="68"/>
      <c r="D7" s="68"/>
      <c r="E7" s="68"/>
      <c r="F7" s="68"/>
      <c r="G7" s="68"/>
      <c r="H7" s="68"/>
      <c r="I7" s="68"/>
      <c r="J7" s="68"/>
      <c r="K7" s="68"/>
      <c r="L7" s="68"/>
      <c r="M7" s="68"/>
    </row>
    <row r="8" spans="2:13" ht="13.5" customHeight="1" x14ac:dyDescent="0.2"/>
    <row r="9" spans="2:13" ht="52.5" customHeight="1" x14ac:dyDescent="0.2">
      <c r="B9" s="225" t="s">
        <v>526</v>
      </c>
      <c r="C9" s="225"/>
      <c r="D9" s="225"/>
      <c r="E9" s="225"/>
      <c r="F9" s="225"/>
      <c r="G9" s="225"/>
      <c r="H9" s="225"/>
      <c r="I9" s="225"/>
      <c r="J9" s="225"/>
      <c r="K9" s="225"/>
      <c r="L9" s="225"/>
      <c r="M9" s="225"/>
    </row>
    <row r="10" spans="2:13" ht="40.5" customHeight="1" x14ac:dyDescent="0.2"/>
    <row r="11" spans="2:13" ht="34.5" customHeight="1" x14ac:dyDescent="0.2">
      <c r="B11" s="69" t="s">
        <v>527</v>
      </c>
      <c r="C11" s="226"/>
      <c r="D11" s="226"/>
      <c r="E11" s="226"/>
      <c r="F11" s="226"/>
      <c r="G11" s="226"/>
      <c r="H11" s="226"/>
      <c r="I11" s="226"/>
      <c r="J11" s="226"/>
      <c r="K11" s="226"/>
      <c r="L11" s="226"/>
    </row>
    <row r="12" spans="2:13" ht="32.25" customHeight="1" x14ac:dyDescent="0.2"/>
    <row r="13" spans="2:13" ht="14.25" x14ac:dyDescent="0.2">
      <c r="B13" s="67" t="s">
        <v>528</v>
      </c>
    </row>
    <row r="14" spans="2:13" ht="21.75" customHeight="1" x14ac:dyDescent="0.2"/>
    <row r="15" spans="2:13" ht="15" x14ac:dyDescent="0.2">
      <c r="B15" s="70" t="s">
        <v>529</v>
      </c>
      <c r="C15" s="71"/>
    </row>
    <row r="16" spans="2:13" ht="14.25" x14ac:dyDescent="0.2"/>
    <row r="17" s="67" customFormat="1" ht="14.25" x14ac:dyDescent="0.2"/>
    <row r="18" s="67" customFormat="1" ht="14.25" x14ac:dyDescent="0.2"/>
    <row r="25" s="67" customFormat="1" ht="15" customHeight="1" x14ac:dyDescent="0.2"/>
    <row r="26" s="67" customFormat="1" ht="15" customHeight="1" x14ac:dyDescent="0.2"/>
    <row r="27" s="67" customFormat="1" ht="15" customHeight="1" x14ac:dyDescent="0.2"/>
  </sheetData>
  <sheetProtection algorithmName="SHA-512" hashValue="hCRbJxgxy1Egj/NfEAte/DL2cq6yT7TzWf74e/4y2BrOiT0J3XzSpqyf4x5rlYrNsW1rZgbi0xrAdGnsyIodbg==" saltValue="4CDw4bS3RhVQ+leUfoGABg==" spinCount="100000" sheet="1" objects="1" scenarios="1"/>
  <mergeCells count="2">
    <mergeCell ref="B9:M9"/>
    <mergeCell ref="C11:L11"/>
  </mergeCells>
  <dataValidations count="1">
    <dataValidation allowBlank="1" showInputMessage="1" showErrorMessage="1" prompt="DD/MM/AA" sqref="C15" xr:uid="{00000000-0002-0000-0000-000001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7"/>
  <sheetViews>
    <sheetView showGridLines="0" showRowColHeaders="0" zoomScaleNormal="100" workbookViewId="0"/>
  </sheetViews>
  <sheetFormatPr baseColWidth="10" defaultColWidth="0" defaultRowHeight="0" customHeight="1" zeroHeight="1" x14ac:dyDescent="0.2"/>
  <cols>
    <col min="1" max="1" width="1.28515625" style="72" customWidth="1"/>
    <col min="2" max="2" width="5.7109375" style="67" customWidth="1"/>
    <col min="3" max="3" width="11.42578125" style="67" customWidth="1"/>
    <col min="4" max="4" width="13" style="67" customWidth="1"/>
    <col min="5" max="9" width="11.42578125" style="67" customWidth="1"/>
    <col min="10" max="10" width="9.7109375" style="67" customWidth="1"/>
    <col min="11" max="11" width="12.7109375" style="67" customWidth="1"/>
    <col min="12" max="12" width="13.7109375" style="67" customWidth="1"/>
    <col min="13" max="13" width="6.42578125" style="67" customWidth="1"/>
    <col min="14" max="14" width="5.42578125" style="67" hidden="1" customWidth="1"/>
    <col min="15" max="15" width="0" style="67" hidden="1" customWidth="1"/>
    <col min="16" max="16384" width="11.42578125" style="67" hidden="1"/>
  </cols>
  <sheetData>
    <row r="1" spans="3:12" s="72" customFormat="1" ht="5.25" customHeight="1" x14ac:dyDescent="0.2"/>
    <row r="2" spans="3:12" ht="14.25" x14ac:dyDescent="0.2"/>
    <row r="3" spans="3:12" ht="14.25" x14ac:dyDescent="0.2"/>
    <row r="4" spans="3:12" ht="14.25" x14ac:dyDescent="0.2"/>
    <row r="5" spans="3:12" ht="19.5" x14ac:dyDescent="0.25">
      <c r="C5" s="230" t="s">
        <v>530</v>
      </c>
      <c r="D5" s="230"/>
      <c r="E5" s="230"/>
      <c r="F5" s="230"/>
      <c r="G5" s="230"/>
      <c r="H5" s="230"/>
      <c r="I5" s="230"/>
      <c r="J5" s="230"/>
      <c r="K5" s="230"/>
      <c r="L5" s="230"/>
    </row>
    <row r="6" spans="3:12" ht="9.75" customHeight="1" x14ac:dyDescent="0.2"/>
    <row r="7" spans="3:12" ht="15" customHeight="1" x14ac:dyDescent="0.2">
      <c r="C7" s="231" t="s">
        <v>531</v>
      </c>
      <c r="D7" s="231"/>
      <c r="E7" s="231"/>
      <c r="F7" s="231"/>
      <c r="G7" s="231"/>
      <c r="H7" s="231"/>
      <c r="I7" s="231"/>
      <c r="J7" s="231"/>
      <c r="K7" s="231"/>
      <c r="L7" s="231"/>
    </row>
    <row r="8" spans="3:12" ht="9" customHeight="1" x14ac:dyDescent="0.2"/>
    <row r="9" spans="3:12" ht="51" customHeight="1" x14ac:dyDescent="0.2">
      <c r="C9" s="232" t="s">
        <v>532</v>
      </c>
      <c r="D9" s="232"/>
      <c r="E9" s="232"/>
      <c r="F9" s="232"/>
      <c r="G9" s="232"/>
      <c r="H9" s="232"/>
      <c r="I9" s="232"/>
      <c r="J9" s="232"/>
      <c r="K9" s="232"/>
      <c r="L9" s="232"/>
    </row>
    <row r="10" spans="3:12" ht="9" customHeight="1" x14ac:dyDescent="0.2"/>
    <row r="11" spans="3:12" ht="15" x14ac:dyDescent="0.2">
      <c r="C11" s="231" t="s">
        <v>533</v>
      </c>
      <c r="D11" s="231"/>
      <c r="E11" s="231"/>
      <c r="F11" s="231"/>
      <c r="G11" s="231"/>
      <c r="H11" s="231"/>
      <c r="I11" s="231"/>
      <c r="J11" s="231"/>
      <c r="K11" s="231"/>
      <c r="L11" s="231"/>
    </row>
    <row r="12" spans="3:12" ht="9" customHeight="1" x14ac:dyDescent="0.2"/>
    <row r="13" spans="3:12" ht="81.75" customHeight="1" x14ac:dyDescent="0.2">
      <c r="C13" s="233" t="s">
        <v>534</v>
      </c>
      <c r="D13" s="233"/>
      <c r="E13" s="233"/>
      <c r="F13" s="233"/>
      <c r="G13" s="233"/>
      <c r="H13" s="233"/>
      <c r="I13" s="233"/>
      <c r="J13" s="233"/>
      <c r="K13" s="233"/>
      <c r="L13" s="233"/>
    </row>
    <row r="14" spans="3:12" ht="31.5" customHeight="1" x14ac:dyDescent="0.2">
      <c r="C14" s="227" t="s">
        <v>642</v>
      </c>
      <c r="D14" s="228"/>
      <c r="E14" s="228"/>
      <c r="F14" s="228"/>
      <c r="G14" s="228"/>
      <c r="H14" s="228"/>
      <c r="I14" s="228"/>
      <c r="J14" s="228"/>
      <c r="K14" s="228"/>
      <c r="L14" s="229"/>
    </row>
    <row r="15" spans="3:12" ht="15" customHeight="1" x14ac:dyDescent="0.2"/>
    <row r="16" spans="3:12" ht="21.75" hidden="1" customHeight="1" x14ac:dyDescent="0.2"/>
    <row r="17" ht="14.25" hidden="1" x14ac:dyDescent="0.2"/>
  </sheetData>
  <sheetProtection algorithmName="SHA-512" hashValue="Vte5R5JqVnDSXFwKQI/AIG63L3py7G8hYxZwNtA0bAs6TmiNDlXOxK1DkYR0uVofF9D8rkt3sMcg7ckQxDfUUQ==" saltValue="S0PtoFqSiAVWZ1w/X/LT2w==" spinCount="100000" sheet="1" formatCells="0" formatColumns="0" formatRows="0"/>
  <mergeCells count="6">
    <mergeCell ref="C14:L14"/>
    <mergeCell ref="C5:L5"/>
    <mergeCell ref="C7:L7"/>
    <mergeCell ref="C9:L9"/>
    <mergeCell ref="C11:L11"/>
    <mergeCell ref="C13:L13"/>
  </mergeCells>
  <pageMargins left="0.7" right="0.7" top="0.75" bottom="0.75" header="0.3" footer="0.3"/>
  <pageSetup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showGridLines="0" showRowColHeaders="0" zoomScaleNormal="100" workbookViewId="0"/>
  </sheetViews>
  <sheetFormatPr baseColWidth="10" defaultColWidth="0" defaultRowHeight="0" customHeight="1" zeroHeight="1" x14ac:dyDescent="0.2"/>
  <cols>
    <col min="1" max="1" width="1.28515625" style="73" customWidth="1"/>
    <col min="2" max="2" width="3.7109375" style="67" customWidth="1"/>
    <col min="3" max="3" width="11.42578125" style="67" customWidth="1"/>
    <col min="4" max="4" width="13" style="67" customWidth="1"/>
    <col min="5" max="9" width="11.42578125" style="67" customWidth="1"/>
    <col min="10" max="10" width="9.7109375" style="67" customWidth="1"/>
    <col min="11" max="11" width="12.7109375" style="67" customWidth="1"/>
    <col min="12" max="12" width="13.7109375" style="67" customWidth="1"/>
    <col min="13" max="13" width="11.7109375" style="67" customWidth="1"/>
    <col min="14" max="14" width="7.28515625" style="67" customWidth="1"/>
    <col min="15" max="15" width="5.42578125" style="67" customWidth="1"/>
    <col min="16" max="16384" width="11.42578125" style="67" hidden="1"/>
  </cols>
  <sheetData>
    <row r="1" spans="3:14" s="72" customFormat="1" ht="5.25" customHeight="1" x14ac:dyDescent="0.2"/>
    <row r="2" spans="3:14" ht="14.25" x14ac:dyDescent="0.2"/>
    <row r="3" spans="3:14" ht="14.25" x14ac:dyDescent="0.2"/>
    <row r="4" spans="3:14" ht="14.25" x14ac:dyDescent="0.2"/>
    <row r="5" spans="3:14" ht="19.5" x14ac:dyDescent="0.25">
      <c r="C5" s="230" t="s">
        <v>535</v>
      </c>
      <c r="D5" s="230"/>
      <c r="E5" s="230"/>
      <c r="F5" s="230"/>
      <c r="G5" s="230"/>
      <c r="H5" s="230"/>
      <c r="I5" s="230"/>
      <c r="J5" s="230"/>
      <c r="K5" s="230"/>
      <c r="L5" s="230"/>
      <c r="M5" s="230"/>
      <c r="N5" s="230"/>
    </row>
    <row r="6" spans="3:14" ht="18" customHeight="1" x14ac:dyDescent="0.2"/>
    <row r="7" spans="3:14" ht="15" x14ac:dyDescent="0.2">
      <c r="C7" s="234" t="s">
        <v>536</v>
      </c>
      <c r="D7" s="234"/>
      <c r="E7" s="234"/>
      <c r="F7" s="234"/>
      <c r="G7" s="234"/>
      <c r="H7" s="234"/>
      <c r="I7" s="234"/>
      <c r="J7" s="234"/>
      <c r="K7" s="234"/>
      <c r="L7" s="234"/>
      <c r="M7" s="234"/>
      <c r="N7" s="234"/>
    </row>
    <row r="8" spans="3:14" ht="14.25" hidden="1" x14ac:dyDescent="0.2">
      <c r="C8" s="74"/>
      <c r="D8" s="75"/>
      <c r="E8" s="75"/>
      <c r="F8" s="75"/>
      <c r="G8" s="75"/>
      <c r="H8" s="75"/>
      <c r="I8" s="75"/>
      <c r="J8" s="75"/>
      <c r="K8" s="75"/>
      <c r="L8" s="75"/>
      <c r="M8" s="75"/>
    </row>
    <row r="9" spans="3:14" ht="8.25" customHeight="1" x14ac:dyDescent="0.2">
      <c r="C9" s="74"/>
      <c r="D9" s="75"/>
      <c r="E9" s="75"/>
      <c r="F9" s="75"/>
      <c r="G9" s="75"/>
      <c r="H9" s="75"/>
      <c r="I9" s="75"/>
      <c r="J9" s="75"/>
      <c r="K9" s="75"/>
      <c r="L9" s="75"/>
      <c r="M9" s="75"/>
    </row>
    <row r="10" spans="3:14" ht="233.45" customHeight="1" x14ac:dyDescent="0.2">
      <c r="C10" s="235" t="s">
        <v>643</v>
      </c>
      <c r="D10" s="235"/>
      <c r="E10" s="235"/>
      <c r="F10" s="235"/>
      <c r="G10" s="235"/>
      <c r="H10" s="235"/>
      <c r="I10" s="235"/>
      <c r="J10" s="235"/>
      <c r="K10" s="235"/>
      <c r="L10" s="235"/>
      <c r="M10" s="235"/>
      <c r="N10" s="235"/>
    </row>
    <row r="11" spans="3:14" ht="4.5" customHeight="1" x14ac:dyDescent="0.2">
      <c r="C11" s="74"/>
      <c r="D11" s="74"/>
      <c r="E11" s="74"/>
      <c r="F11" s="74"/>
      <c r="G11" s="74"/>
      <c r="H11" s="74"/>
      <c r="I11" s="74"/>
      <c r="J11" s="74"/>
      <c r="K11" s="74"/>
      <c r="L11" s="74"/>
      <c r="M11" s="74"/>
    </row>
    <row r="12" spans="3:14" ht="4.5" customHeight="1" x14ac:dyDescent="0.2">
      <c r="C12" s="74"/>
      <c r="D12" s="74"/>
      <c r="E12" s="74"/>
      <c r="F12" s="74"/>
      <c r="G12" s="74"/>
      <c r="H12" s="74"/>
      <c r="I12" s="74"/>
      <c r="J12" s="74"/>
      <c r="K12" s="74"/>
      <c r="L12" s="74"/>
      <c r="M12" s="74"/>
    </row>
    <row r="13" spans="3:14" ht="15" x14ac:dyDescent="0.2">
      <c r="C13" s="234" t="s">
        <v>537</v>
      </c>
      <c r="D13" s="234"/>
      <c r="E13" s="234"/>
      <c r="F13" s="234"/>
      <c r="G13" s="234"/>
      <c r="H13" s="234"/>
      <c r="I13" s="234"/>
      <c r="J13" s="234"/>
      <c r="K13" s="234"/>
      <c r="L13" s="234"/>
      <c r="M13" s="234"/>
      <c r="N13" s="234"/>
    </row>
    <row r="14" spans="3:14" ht="14.25" x14ac:dyDescent="0.2"/>
    <row r="15" spans="3:14" ht="255.75" customHeight="1" x14ac:dyDescent="0.2">
      <c r="C15" s="233" t="s">
        <v>637</v>
      </c>
      <c r="D15" s="233"/>
      <c r="E15" s="233"/>
      <c r="F15" s="233"/>
      <c r="G15" s="233"/>
      <c r="H15" s="233"/>
      <c r="I15" s="233"/>
      <c r="J15" s="233"/>
      <c r="K15" s="233"/>
      <c r="L15" s="233"/>
      <c r="M15" s="233"/>
      <c r="N15" s="233"/>
    </row>
    <row r="16" spans="3:14" ht="11.25" customHeight="1" x14ac:dyDescent="0.2"/>
    <row r="17" spans="3:14" ht="18.75" customHeight="1" x14ac:dyDescent="0.2">
      <c r="C17" s="234" t="s">
        <v>538</v>
      </c>
      <c r="D17" s="234"/>
      <c r="E17" s="234"/>
      <c r="F17" s="234"/>
      <c r="G17" s="234"/>
      <c r="H17" s="234"/>
      <c r="I17" s="234"/>
      <c r="J17" s="234"/>
      <c r="K17" s="234"/>
      <c r="L17" s="234"/>
      <c r="M17" s="234"/>
      <c r="N17" s="234"/>
    </row>
    <row r="18" spans="3:14" ht="9.75" customHeight="1" x14ac:dyDescent="0.2"/>
    <row r="19" spans="3:14" ht="100.5" customHeight="1" x14ac:dyDescent="0.2">
      <c r="C19" s="233" t="s">
        <v>539</v>
      </c>
      <c r="D19" s="233"/>
      <c r="E19" s="233"/>
      <c r="F19" s="233"/>
      <c r="G19" s="233"/>
      <c r="H19" s="233"/>
      <c r="I19" s="233"/>
      <c r="J19" s="233"/>
      <c r="K19" s="233"/>
      <c r="L19" s="233"/>
      <c r="M19" s="233"/>
      <c r="N19" s="233"/>
    </row>
  </sheetData>
  <sheetProtection algorithmName="SHA-512" hashValue="1mg64zNCp0BBgzduy23XY07zN4whEYnXNSQm20XhsaNEiOFx7eif7gq5RrT+JnJZPisO4O7rAKg6Bqqd4Oajrg==" saltValue="aZ490SguZkQ2oCCp0+iM2A==" spinCount="100000" sheet="1" formatCells="0" formatColumns="0" formatRows="0"/>
  <mergeCells count="7">
    <mergeCell ref="C17:N17"/>
    <mergeCell ref="C19:N19"/>
    <mergeCell ref="C5:N5"/>
    <mergeCell ref="C7:N7"/>
    <mergeCell ref="C10:N10"/>
    <mergeCell ref="C13:N13"/>
    <mergeCell ref="C15:N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5"/>
  <sheetViews>
    <sheetView showGridLines="0" zoomScaleNormal="100" workbookViewId="0">
      <selection activeCell="J43" sqref="J43"/>
    </sheetView>
  </sheetViews>
  <sheetFormatPr baseColWidth="10" defaultColWidth="0" defaultRowHeight="19.5" zeroHeight="1" x14ac:dyDescent="0.25"/>
  <cols>
    <col min="1" max="1" width="1.28515625" style="76" customWidth="1"/>
    <col min="2" max="2" width="3" style="79" customWidth="1"/>
    <col min="3" max="3" width="9.5703125" style="78" customWidth="1"/>
    <col min="4" max="4" width="33" style="78" customWidth="1"/>
    <col min="5" max="5" width="50.7109375" style="79" customWidth="1"/>
    <col min="6" max="6" width="47.28515625" style="79" customWidth="1"/>
    <col min="7" max="7" width="17.5703125" style="79" customWidth="1"/>
    <col min="8" max="8" width="15.5703125" style="78" bestFit="1" customWidth="1"/>
    <col min="9" max="9" width="15" style="78" customWidth="1"/>
    <col min="10" max="10" width="17.5703125" style="78" bestFit="1" customWidth="1"/>
    <col min="11" max="11" width="8.5703125" style="78" customWidth="1"/>
    <col min="12" max="12" width="15.28515625" style="78" hidden="1"/>
    <col min="13" max="13" width="10.85546875" style="78" hidden="1"/>
    <col min="14" max="14" width="11.85546875" style="78" hidden="1"/>
    <col min="15" max="16" width="16.140625" style="79" hidden="1"/>
    <col min="17" max="18" width="16.140625" style="78" hidden="1"/>
    <col min="19" max="16384" width="16.140625" style="79" hidden="1"/>
  </cols>
  <sheetData>
    <row r="1" spans="1:18" ht="7.5" customHeight="1" x14ac:dyDescent="0.25">
      <c r="B1" s="76"/>
      <c r="C1" s="77"/>
      <c r="D1" s="77"/>
      <c r="E1" s="76"/>
      <c r="F1" s="76"/>
      <c r="G1" s="76"/>
      <c r="H1" s="77"/>
      <c r="I1" s="77"/>
      <c r="J1" s="77"/>
      <c r="K1" s="77"/>
      <c r="L1" s="77"/>
      <c r="M1" s="77"/>
      <c r="N1" s="77"/>
      <c r="O1" s="76"/>
      <c r="P1" s="76"/>
    </row>
    <row r="2" spans="1:18" s="67" customFormat="1" ht="14.25" x14ac:dyDescent="0.2">
      <c r="A2" s="73"/>
      <c r="C2" s="80"/>
      <c r="D2" s="80"/>
      <c r="E2" s="80"/>
      <c r="F2" s="81"/>
      <c r="G2" s="81"/>
      <c r="H2" s="82"/>
      <c r="I2" s="81"/>
      <c r="J2" s="83"/>
      <c r="K2" s="81"/>
      <c r="L2" s="81"/>
      <c r="M2" s="81"/>
      <c r="N2" s="81"/>
    </row>
    <row r="3" spans="1:18" s="67" customFormat="1" ht="14.25" x14ac:dyDescent="0.2">
      <c r="A3" s="73"/>
      <c r="C3" s="80"/>
      <c r="D3" s="80"/>
      <c r="E3" s="80"/>
      <c r="F3" s="81"/>
      <c r="G3" s="81"/>
      <c r="H3" s="82"/>
      <c r="I3" s="81"/>
      <c r="J3" s="83"/>
      <c r="K3" s="81"/>
      <c r="L3" s="81"/>
      <c r="M3" s="81"/>
      <c r="N3" s="81"/>
    </row>
    <row r="4" spans="1:18" s="67" customFormat="1" ht="14.25" x14ac:dyDescent="0.2">
      <c r="A4" s="73"/>
      <c r="C4" s="80"/>
      <c r="D4" s="80"/>
      <c r="E4" s="80"/>
      <c r="F4" s="81"/>
      <c r="G4" s="81"/>
      <c r="H4" s="82"/>
      <c r="I4" s="81"/>
      <c r="J4" s="83"/>
      <c r="K4" s="81"/>
      <c r="L4" s="81"/>
      <c r="M4" s="81"/>
      <c r="N4" s="81"/>
    </row>
    <row r="5" spans="1:18" s="67" customFormat="1" ht="14.25" x14ac:dyDescent="0.2">
      <c r="A5" s="73"/>
      <c r="C5" s="80"/>
      <c r="D5" s="80"/>
      <c r="E5" s="80"/>
      <c r="F5" s="81"/>
      <c r="G5" s="81"/>
      <c r="H5" s="82"/>
      <c r="I5" s="81"/>
      <c r="J5" s="83"/>
      <c r="K5" s="81"/>
      <c r="L5" s="81"/>
      <c r="M5" s="81"/>
      <c r="N5" s="81"/>
    </row>
    <row r="6" spans="1:18" s="67" customFormat="1" ht="21" customHeight="1" x14ac:dyDescent="0.25">
      <c r="A6" s="73"/>
      <c r="C6" s="263" t="s">
        <v>540</v>
      </c>
      <c r="D6" s="263"/>
      <c r="E6" s="263"/>
      <c r="F6" s="263"/>
      <c r="G6" s="263"/>
      <c r="H6" s="263"/>
      <c r="I6" s="263"/>
      <c r="J6" s="263"/>
      <c r="K6" s="84"/>
      <c r="L6" s="84"/>
      <c r="M6" s="84"/>
      <c r="N6" s="84"/>
      <c r="O6" s="85"/>
      <c r="P6" s="85"/>
      <c r="Q6" s="85"/>
      <c r="R6" s="85"/>
    </row>
    <row r="7" spans="1:18" ht="12" customHeight="1" x14ac:dyDescent="0.25"/>
    <row r="8" spans="1:18" ht="7.5" customHeight="1" x14ac:dyDescent="0.25">
      <c r="F8" s="86"/>
      <c r="G8" s="86"/>
      <c r="O8" s="87"/>
      <c r="P8" s="87"/>
      <c r="Q8" s="88"/>
      <c r="R8" s="88"/>
    </row>
    <row r="9" spans="1:18" ht="9" customHeight="1" x14ac:dyDescent="0.25">
      <c r="F9" s="86"/>
      <c r="G9" s="86"/>
      <c r="O9" s="87"/>
      <c r="P9" s="87"/>
      <c r="Q9" s="88"/>
      <c r="R9" s="88"/>
    </row>
    <row r="10" spans="1:18" ht="24" customHeight="1" x14ac:dyDescent="0.25">
      <c r="C10" s="271" t="s">
        <v>638</v>
      </c>
      <c r="D10" s="271"/>
      <c r="E10" s="271"/>
      <c r="F10" s="271"/>
      <c r="G10" s="271"/>
      <c r="H10" s="271"/>
      <c r="I10" s="271"/>
      <c r="J10" s="271"/>
      <c r="O10" s="87"/>
      <c r="P10" s="87"/>
      <c r="Q10" s="88"/>
      <c r="R10" s="88"/>
    </row>
    <row r="11" spans="1:18" ht="27" customHeight="1" x14ac:dyDescent="0.2">
      <c r="C11" s="89"/>
      <c r="D11" s="89"/>
      <c r="E11" s="89"/>
      <c r="F11" s="89"/>
      <c r="G11" s="89"/>
      <c r="O11" s="87"/>
      <c r="P11" s="87"/>
      <c r="Q11" s="88"/>
      <c r="R11" s="88"/>
    </row>
    <row r="12" spans="1:18" s="87" customFormat="1" ht="30.95" customHeight="1" x14ac:dyDescent="0.25">
      <c r="A12" s="90"/>
      <c r="C12" s="241" t="s">
        <v>541</v>
      </c>
      <c r="D12" s="241"/>
      <c r="E12" s="241"/>
      <c r="F12" s="241"/>
      <c r="G12" s="241"/>
      <c r="H12" s="241"/>
      <c r="I12" s="241"/>
      <c r="J12" s="241"/>
      <c r="K12" s="88"/>
      <c r="L12" s="88"/>
      <c r="M12" s="88"/>
      <c r="N12" s="88"/>
      <c r="Q12" s="88"/>
      <c r="R12" s="88"/>
    </row>
    <row r="13" spans="1:18" s="87" customFormat="1" ht="30.95" customHeight="1" x14ac:dyDescent="0.25">
      <c r="A13" s="90"/>
      <c r="C13" s="246" t="s">
        <v>542</v>
      </c>
      <c r="D13" s="246"/>
      <c r="E13" s="246"/>
      <c r="F13" s="246"/>
      <c r="G13" s="246"/>
      <c r="H13" s="246"/>
      <c r="I13" s="246"/>
      <c r="J13" s="246"/>
      <c r="K13" s="88"/>
      <c r="L13" s="88"/>
      <c r="M13" s="88"/>
      <c r="N13" s="88"/>
      <c r="Q13" s="88"/>
      <c r="R13" s="88"/>
    </row>
    <row r="14" spans="1:18" s="87" customFormat="1" ht="30.95" customHeight="1" x14ac:dyDescent="0.25">
      <c r="A14" s="90"/>
      <c r="C14" s="242"/>
      <c r="D14" s="242"/>
      <c r="E14" s="243" t="s">
        <v>543</v>
      </c>
      <c r="F14" s="243"/>
      <c r="G14" s="243"/>
      <c r="H14" s="243" t="s">
        <v>3</v>
      </c>
      <c r="I14" s="243"/>
      <c r="J14" s="243"/>
      <c r="K14" s="88"/>
      <c r="L14" s="88"/>
      <c r="M14" s="88"/>
      <c r="N14" s="88"/>
      <c r="Q14" s="88"/>
      <c r="R14" s="88"/>
    </row>
    <row r="15" spans="1:18" s="87" customFormat="1" ht="30.95" customHeight="1" x14ac:dyDescent="0.25">
      <c r="A15" s="90"/>
      <c r="C15" s="244" t="s">
        <v>14</v>
      </c>
      <c r="D15" s="244"/>
      <c r="E15" s="242" t="s">
        <v>544</v>
      </c>
      <c r="F15" s="242"/>
      <c r="G15" s="242"/>
      <c r="H15" s="268">
        <v>0.2</v>
      </c>
      <c r="I15" s="268"/>
      <c r="J15" s="268"/>
      <c r="K15" s="88"/>
      <c r="L15" s="88"/>
      <c r="M15" s="88"/>
      <c r="N15" s="88"/>
      <c r="Q15" s="88"/>
      <c r="R15" s="88"/>
    </row>
    <row r="16" spans="1:18" s="87" customFormat="1" ht="30.95" customHeight="1" x14ac:dyDescent="0.25">
      <c r="A16" s="90"/>
      <c r="C16" s="269" t="s">
        <v>23</v>
      </c>
      <c r="D16" s="269"/>
      <c r="E16" s="242" t="s">
        <v>545</v>
      </c>
      <c r="F16" s="242"/>
      <c r="G16" s="242"/>
      <c r="H16" s="268">
        <v>0.4</v>
      </c>
      <c r="I16" s="268"/>
      <c r="J16" s="268"/>
      <c r="K16" s="88"/>
      <c r="L16" s="88"/>
      <c r="M16" s="88"/>
      <c r="N16" s="88"/>
      <c r="Q16" s="88"/>
      <c r="R16" s="88"/>
    </row>
    <row r="17" spans="1:18" s="87" customFormat="1" ht="30.95" customHeight="1" x14ac:dyDescent="0.25">
      <c r="A17" s="90"/>
      <c r="C17" s="270" t="s">
        <v>31</v>
      </c>
      <c r="D17" s="270"/>
      <c r="E17" s="242" t="s">
        <v>546</v>
      </c>
      <c r="F17" s="242"/>
      <c r="G17" s="242"/>
      <c r="H17" s="268">
        <v>0.6</v>
      </c>
      <c r="I17" s="268"/>
      <c r="J17" s="268"/>
      <c r="K17" s="88"/>
      <c r="L17" s="88"/>
      <c r="M17" s="88"/>
      <c r="N17" s="88"/>
      <c r="Q17" s="88"/>
      <c r="R17" s="88"/>
    </row>
    <row r="18" spans="1:18" s="87" customFormat="1" ht="30.95" customHeight="1" x14ac:dyDescent="0.25">
      <c r="A18" s="90"/>
      <c r="C18" s="237" t="s">
        <v>37</v>
      </c>
      <c r="D18" s="237"/>
      <c r="E18" s="242" t="s">
        <v>547</v>
      </c>
      <c r="F18" s="242"/>
      <c r="G18" s="242"/>
      <c r="H18" s="268">
        <v>0.8</v>
      </c>
      <c r="I18" s="268"/>
      <c r="J18" s="268"/>
      <c r="K18" s="88"/>
      <c r="L18" s="88"/>
      <c r="M18" s="88"/>
      <c r="N18" s="88"/>
      <c r="Q18" s="88"/>
      <c r="R18" s="88"/>
    </row>
    <row r="19" spans="1:18" s="87" customFormat="1" ht="30.95" customHeight="1" x14ac:dyDescent="0.25">
      <c r="A19" s="90"/>
      <c r="C19" s="238" t="s">
        <v>42</v>
      </c>
      <c r="D19" s="238"/>
      <c r="E19" s="242" t="s">
        <v>548</v>
      </c>
      <c r="F19" s="242"/>
      <c r="G19" s="242"/>
      <c r="H19" s="268">
        <v>1</v>
      </c>
      <c r="I19" s="268"/>
      <c r="J19" s="268"/>
      <c r="K19" s="88"/>
      <c r="L19" s="88"/>
      <c r="M19" s="88"/>
      <c r="N19" s="88"/>
      <c r="Q19" s="88"/>
      <c r="R19" s="88"/>
    </row>
    <row r="20" spans="1:18" s="87" customFormat="1" ht="9.6" customHeight="1" x14ac:dyDescent="0.2">
      <c r="A20" s="90"/>
      <c r="C20" s="93"/>
      <c r="D20" s="94"/>
      <c r="E20" s="94"/>
      <c r="F20" s="94"/>
      <c r="G20" s="93"/>
      <c r="H20" s="88"/>
      <c r="I20" s="88"/>
      <c r="J20" s="88"/>
      <c r="K20" s="88"/>
      <c r="L20" s="88"/>
      <c r="M20" s="88"/>
      <c r="N20" s="88"/>
      <c r="Q20" s="88"/>
      <c r="R20" s="88"/>
    </row>
    <row r="21" spans="1:18" s="87" customFormat="1" ht="30.95" customHeight="1" x14ac:dyDescent="0.25">
      <c r="A21" s="90"/>
      <c r="C21" s="239" t="s">
        <v>549</v>
      </c>
      <c r="D21" s="239"/>
      <c r="E21" s="239"/>
      <c r="F21" s="239"/>
      <c r="G21" s="239"/>
      <c r="H21" s="239"/>
      <c r="I21" s="239"/>
      <c r="J21" s="239"/>
      <c r="K21" s="88"/>
      <c r="L21" s="88"/>
      <c r="M21" s="88"/>
      <c r="N21" s="88"/>
      <c r="Q21" s="88"/>
      <c r="R21" s="88"/>
    </row>
    <row r="22" spans="1:18" s="87" customFormat="1" ht="30.95" customHeight="1" x14ac:dyDescent="0.25">
      <c r="A22" s="90"/>
      <c r="C22" s="240" t="s">
        <v>550</v>
      </c>
      <c r="D22" s="240"/>
      <c r="E22" s="240"/>
      <c r="F22" s="240"/>
      <c r="G22" s="240"/>
      <c r="H22" s="240"/>
      <c r="I22" s="240"/>
      <c r="J22" s="240"/>
      <c r="K22" s="88"/>
      <c r="L22" s="88"/>
      <c r="M22" s="88"/>
      <c r="N22" s="88"/>
      <c r="Q22" s="88"/>
      <c r="R22" s="88"/>
    </row>
    <row r="23" spans="1:18" s="87" customFormat="1" ht="30.95" customHeight="1" x14ac:dyDescent="0.25">
      <c r="A23" s="90"/>
      <c r="C23" s="241" t="s">
        <v>551</v>
      </c>
      <c r="D23" s="241"/>
      <c r="E23" s="239" t="s">
        <v>552</v>
      </c>
      <c r="F23" s="239"/>
      <c r="G23" s="239"/>
      <c r="H23" s="239"/>
      <c r="I23" s="239"/>
      <c r="J23" s="239"/>
      <c r="K23" s="88"/>
      <c r="L23" s="88"/>
      <c r="M23" s="88"/>
      <c r="N23" s="88"/>
      <c r="Q23" s="88"/>
      <c r="R23" s="88"/>
    </row>
    <row r="24" spans="1:18" s="87" customFormat="1" ht="30.95" customHeight="1" x14ac:dyDescent="0.25">
      <c r="A24" s="90"/>
      <c r="C24" s="242"/>
      <c r="D24" s="242"/>
      <c r="E24" s="92" t="s">
        <v>553</v>
      </c>
      <c r="F24" s="243" t="s">
        <v>554</v>
      </c>
      <c r="G24" s="243"/>
      <c r="H24" s="243"/>
      <c r="I24" s="243"/>
      <c r="J24" s="243"/>
      <c r="K24" s="88"/>
      <c r="L24" s="88"/>
      <c r="M24" s="88"/>
      <c r="N24" s="88"/>
      <c r="Q24" s="88"/>
      <c r="R24" s="88"/>
    </row>
    <row r="25" spans="1:18" s="87" customFormat="1" ht="30.95" customHeight="1" x14ac:dyDescent="0.25">
      <c r="A25" s="90"/>
      <c r="C25" s="244" t="s">
        <v>15</v>
      </c>
      <c r="D25" s="244"/>
      <c r="E25" s="91" t="s">
        <v>555</v>
      </c>
      <c r="F25" s="242" t="s">
        <v>556</v>
      </c>
      <c r="G25" s="242"/>
      <c r="H25" s="242"/>
      <c r="I25" s="242"/>
      <c r="J25" s="242"/>
      <c r="K25" s="88"/>
      <c r="L25" s="88"/>
      <c r="M25" s="88"/>
      <c r="N25" s="88"/>
      <c r="Q25" s="88"/>
      <c r="R25" s="88"/>
    </row>
    <row r="26" spans="1:18" s="87" customFormat="1" ht="30.95" customHeight="1" x14ac:dyDescent="0.25">
      <c r="A26" s="90"/>
      <c r="C26" s="245" t="s">
        <v>24</v>
      </c>
      <c r="D26" s="245"/>
      <c r="E26" s="91" t="s">
        <v>557</v>
      </c>
      <c r="F26" s="242" t="s">
        <v>558</v>
      </c>
      <c r="G26" s="242"/>
      <c r="H26" s="242"/>
      <c r="I26" s="242"/>
      <c r="J26" s="242"/>
      <c r="Q26" s="88"/>
      <c r="R26" s="88"/>
    </row>
    <row r="27" spans="1:18" s="87" customFormat="1" ht="30.95" customHeight="1" x14ac:dyDescent="0.2">
      <c r="A27" s="90"/>
      <c r="C27" s="236" t="s">
        <v>32</v>
      </c>
      <c r="D27" s="236"/>
      <c r="E27" s="91" t="s">
        <v>559</v>
      </c>
      <c r="F27" s="242" t="s">
        <v>560</v>
      </c>
      <c r="G27" s="242"/>
      <c r="H27" s="242"/>
      <c r="I27" s="242"/>
      <c r="J27" s="242"/>
      <c r="K27" s="93"/>
      <c r="L27" s="93"/>
      <c r="M27" s="93"/>
      <c r="N27" s="93"/>
    </row>
    <row r="28" spans="1:18" s="87" customFormat="1" ht="30.95" customHeight="1" x14ac:dyDescent="0.2">
      <c r="A28" s="90"/>
      <c r="C28" s="237" t="s">
        <v>38</v>
      </c>
      <c r="D28" s="237"/>
      <c r="E28" s="91" t="s">
        <v>561</v>
      </c>
      <c r="F28" s="242" t="s">
        <v>562</v>
      </c>
      <c r="G28" s="242"/>
      <c r="H28" s="242"/>
      <c r="I28" s="242"/>
      <c r="J28" s="242"/>
      <c r="K28" s="93"/>
      <c r="L28" s="93"/>
      <c r="M28" s="93"/>
      <c r="N28" s="93"/>
    </row>
    <row r="29" spans="1:18" s="87" customFormat="1" ht="30.95" customHeight="1" x14ac:dyDescent="0.2">
      <c r="A29" s="90"/>
      <c r="C29" s="238" t="s">
        <v>43</v>
      </c>
      <c r="D29" s="238"/>
      <c r="E29" s="91" t="s">
        <v>563</v>
      </c>
      <c r="F29" s="242" t="s">
        <v>564</v>
      </c>
      <c r="G29" s="242"/>
      <c r="H29" s="242"/>
      <c r="I29" s="242"/>
      <c r="J29" s="242"/>
      <c r="K29" s="93"/>
      <c r="L29" s="93"/>
      <c r="M29" s="93"/>
      <c r="N29" s="93"/>
    </row>
    <row r="30" spans="1:18" s="87" customFormat="1" ht="30.95" customHeight="1" x14ac:dyDescent="0.2">
      <c r="A30" s="90"/>
      <c r="C30" s="95"/>
      <c r="D30" s="95"/>
      <c r="E30" s="96"/>
      <c r="F30" s="96"/>
      <c r="G30" s="97"/>
      <c r="H30" s="93"/>
      <c r="I30" s="93"/>
      <c r="J30" s="93"/>
      <c r="K30" s="93"/>
      <c r="L30" s="93"/>
      <c r="M30" s="93"/>
      <c r="N30" s="93"/>
    </row>
    <row r="31" spans="1:18" s="87" customFormat="1" ht="68.099999999999994" customHeight="1" x14ac:dyDescent="0.2">
      <c r="A31" s="90"/>
      <c r="C31" s="266" t="s">
        <v>565</v>
      </c>
      <c r="D31" s="267"/>
      <c r="E31" s="267"/>
      <c r="F31" s="267"/>
      <c r="G31" s="267"/>
      <c r="H31" s="267"/>
      <c r="I31" s="267"/>
      <c r="J31" s="267"/>
      <c r="K31" s="94"/>
      <c r="L31" s="94"/>
      <c r="M31" s="94"/>
      <c r="N31" s="94"/>
    </row>
    <row r="32" spans="1:18" s="87" customFormat="1" ht="25.5" customHeight="1" x14ac:dyDescent="0.2">
      <c r="A32" s="90"/>
      <c r="C32" s="98"/>
      <c r="D32" s="99"/>
      <c r="E32" s="99"/>
      <c r="F32" s="99"/>
      <c r="G32" s="99"/>
      <c r="H32" s="99"/>
      <c r="I32" s="99"/>
      <c r="J32" s="99"/>
      <c r="K32" s="94"/>
      <c r="L32" s="94"/>
      <c r="M32" s="94"/>
      <c r="N32" s="94"/>
    </row>
    <row r="33" spans="1:18" s="87" customFormat="1" ht="39" customHeight="1" x14ac:dyDescent="0.2">
      <c r="A33" s="90"/>
      <c r="C33" s="100" t="s">
        <v>566</v>
      </c>
      <c r="D33" s="101" t="s">
        <v>567</v>
      </c>
      <c r="E33" s="101" t="s">
        <v>568</v>
      </c>
      <c r="F33" s="102" t="s">
        <v>569</v>
      </c>
      <c r="G33" s="102" t="s">
        <v>570</v>
      </c>
      <c r="H33" s="102" t="s">
        <v>3</v>
      </c>
      <c r="I33" s="101" t="s">
        <v>5</v>
      </c>
      <c r="J33" s="102" t="s">
        <v>571</v>
      </c>
      <c r="K33" s="94"/>
      <c r="L33" s="94"/>
      <c r="M33" s="94"/>
      <c r="N33" s="94"/>
    </row>
    <row r="34" spans="1:18" s="87" customFormat="1" ht="23.25" customHeight="1" x14ac:dyDescent="0.2">
      <c r="A34" s="90"/>
      <c r="C34" s="249" t="s">
        <v>572</v>
      </c>
      <c r="D34" s="253" t="s">
        <v>578</v>
      </c>
      <c r="E34" s="256" t="s">
        <v>579</v>
      </c>
      <c r="F34" s="256" t="s">
        <v>580</v>
      </c>
      <c r="G34" s="253" t="s">
        <v>25</v>
      </c>
      <c r="H34" s="259" t="s">
        <v>31</v>
      </c>
      <c r="I34" s="259" t="s">
        <v>32</v>
      </c>
      <c r="J34" s="250" t="s">
        <v>641</v>
      </c>
      <c r="K34" s="94"/>
      <c r="L34" s="94"/>
      <c r="M34" s="94"/>
      <c r="N34" s="94"/>
    </row>
    <row r="35" spans="1:18" s="87" customFormat="1" ht="23.25" customHeight="1" x14ac:dyDescent="0.2">
      <c r="A35" s="90"/>
      <c r="C35" s="249"/>
      <c r="D35" s="254"/>
      <c r="E35" s="257"/>
      <c r="F35" s="257"/>
      <c r="G35" s="254"/>
      <c r="H35" s="260"/>
      <c r="I35" s="260"/>
      <c r="J35" s="251"/>
      <c r="K35" s="94"/>
      <c r="L35" s="94"/>
      <c r="M35" s="94"/>
      <c r="N35" s="94"/>
    </row>
    <row r="36" spans="1:18" s="87" customFormat="1" ht="23.25" customHeight="1" x14ac:dyDescent="0.2">
      <c r="A36" s="90"/>
      <c r="C36" s="249"/>
      <c r="D36" s="255"/>
      <c r="E36" s="258"/>
      <c r="F36" s="258"/>
      <c r="G36" s="255"/>
      <c r="H36" s="261"/>
      <c r="I36" s="261"/>
      <c r="J36" s="252"/>
      <c r="K36" s="94"/>
      <c r="L36" s="94"/>
      <c r="M36" s="94"/>
      <c r="N36" s="94"/>
    </row>
    <row r="37" spans="1:18" s="87" customFormat="1" ht="36" customHeight="1" x14ac:dyDescent="0.2">
      <c r="A37" s="90"/>
      <c r="C37" s="95"/>
      <c r="D37" s="103"/>
      <c r="E37" s="97"/>
      <c r="F37" s="97"/>
      <c r="G37" s="103"/>
      <c r="H37" s="104"/>
      <c r="I37" s="104"/>
      <c r="J37" s="105"/>
      <c r="K37" s="93"/>
      <c r="L37" s="93"/>
      <c r="M37" s="93"/>
      <c r="N37" s="93"/>
    </row>
    <row r="38" spans="1:18" s="87" customFormat="1" ht="36" customHeight="1" x14ac:dyDescent="0.2">
      <c r="A38" s="90"/>
      <c r="C38" s="264"/>
      <c r="D38" s="264"/>
      <c r="E38" s="264"/>
      <c r="F38" s="264"/>
      <c r="G38" s="103"/>
      <c r="H38" s="104"/>
      <c r="I38" s="104"/>
      <c r="J38" s="105"/>
      <c r="K38" s="93"/>
      <c r="L38" s="93"/>
      <c r="M38" s="93"/>
      <c r="N38" s="93"/>
    </row>
    <row r="39" spans="1:18" s="87" customFormat="1" ht="36" customHeight="1" x14ac:dyDescent="0.2">
      <c r="A39" s="90"/>
      <c r="C39" s="106"/>
      <c r="D39" s="106"/>
      <c r="E39" s="106"/>
      <c r="F39" s="106"/>
      <c r="G39" s="103"/>
      <c r="H39" s="104"/>
      <c r="I39" s="104"/>
      <c r="J39" s="105"/>
      <c r="K39" s="93"/>
      <c r="L39" s="93"/>
      <c r="M39" s="93"/>
      <c r="N39" s="93"/>
    </row>
    <row r="40" spans="1:18" s="87" customFormat="1" ht="34.5" customHeight="1" x14ac:dyDescent="0.25">
      <c r="A40" s="90"/>
      <c r="C40" s="265" t="s">
        <v>573</v>
      </c>
      <c r="D40" s="265"/>
      <c r="E40" s="265"/>
      <c r="F40" s="265"/>
      <c r="G40" s="107"/>
      <c r="H40" s="107"/>
      <c r="I40" s="88"/>
      <c r="J40" s="88"/>
      <c r="K40" s="88"/>
      <c r="L40" s="88"/>
      <c r="M40" s="88"/>
      <c r="N40" s="88"/>
      <c r="O40" s="107"/>
      <c r="P40" s="107"/>
      <c r="Q40" s="107"/>
      <c r="R40" s="107"/>
    </row>
    <row r="41" spans="1:18" s="111" customFormat="1" ht="57.75" customHeight="1" x14ac:dyDescent="0.25">
      <c r="A41" s="108"/>
      <c r="B41" s="87"/>
      <c r="C41" s="109" t="s">
        <v>566</v>
      </c>
      <c r="D41" s="109" t="s">
        <v>567</v>
      </c>
      <c r="E41" s="109" t="s">
        <v>568</v>
      </c>
      <c r="F41" s="109" t="s">
        <v>569</v>
      </c>
      <c r="G41" s="109" t="s">
        <v>570</v>
      </c>
      <c r="H41" s="109" t="s">
        <v>3</v>
      </c>
      <c r="I41" s="109" t="s">
        <v>5</v>
      </c>
      <c r="J41" s="110" t="s">
        <v>574</v>
      </c>
      <c r="O41" s="112" t="s">
        <v>575</v>
      </c>
      <c r="P41" s="112" t="s">
        <v>576</v>
      </c>
      <c r="Q41" s="112" t="s">
        <v>577</v>
      </c>
    </row>
    <row r="42" spans="1:18" s="87" customFormat="1" ht="93.95" customHeight="1" x14ac:dyDescent="0.25">
      <c r="A42" s="90"/>
      <c r="C42" s="297" t="s">
        <v>572</v>
      </c>
      <c r="D42" s="299" t="s">
        <v>578</v>
      </c>
      <c r="E42" s="299" t="s">
        <v>579</v>
      </c>
      <c r="F42" s="301" t="s">
        <v>580</v>
      </c>
      <c r="G42" s="115"/>
      <c r="H42" s="115"/>
      <c r="I42" s="115"/>
      <c r="J42" s="116" t="e">
        <f>+M42</f>
        <v>#N/A</v>
      </c>
      <c r="L42" s="87" t="str">
        <f>+CONCATENATE(H42,I42)</f>
        <v/>
      </c>
      <c r="M42" s="87" t="e">
        <f>+VLOOKUP(L42,Listados!$F$18:$G$42,2,0)</f>
        <v>#N/A</v>
      </c>
      <c r="O42" s="117">
        <f>IF(H42=$C$14,0%,IF(H42=$C$15,20%,IF(H42=$C$16,40%,IF(H42=$C$17,60%,IF(H42=$C$18,80%,100%)))))</f>
        <v>0</v>
      </c>
      <c r="P42" s="117">
        <f>IF(I42=$C$24,0%,(IF(I42=$C$25,20%,IF(I42=$C$26,40%,IF(I42=$C$27,60%,IF(I42=$C$28,80%,IF(I42=$C$29,100%)))))))</f>
        <v>0</v>
      </c>
      <c r="Q42" s="118">
        <f>+MIN(O42,P42)</f>
        <v>0</v>
      </c>
      <c r="R42" s="88"/>
    </row>
    <row r="43" spans="1:18" s="87" customFormat="1" ht="93.95" customHeight="1" x14ac:dyDescent="0.25">
      <c r="A43" s="90"/>
      <c r="C43" s="298"/>
      <c r="D43" s="300"/>
      <c r="E43" s="300"/>
      <c r="F43" s="302"/>
      <c r="G43" s="115"/>
      <c r="H43" s="115"/>
      <c r="I43" s="115"/>
      <c r="J43" s="116" t="e">
        <f>+M43</f>
        <v>#N/A</v>
      </c>
      <c r="L43" s="87" t="str">
        <f>+CONCATENATE(H43,I43)</f>
        <v/>
      </c>
      <c r="M43" s="87" t="e">
        <f>+VLOOKUP(L43,Listados!$F$18:$G$42,2,0)</f>
        <v>#N/A</v>
      </c>
      <c r="O43" s="117">
        <f>IF(H43=$C$14,0%,IF(H43=$C$15,20%,IF(H43=$C$16,40%,IF(H43=$C$17,60%,IF(H43=$C$18,80%,100%)))))</f>
        <v>0</v>
      </c>
      <c r="P43" s="117">
        <f>IF(I43=$C$24,0%,(IF(I43=$C$25,20%,IF(I43=$C$26,40%,IF(I43=$C$27,60%,IF(I43=$C$28,80%,IF(I43=$C$29,100%)))))))</f>
        <v>0</v>
      </c>
      <c r="Q43" s="118">
        <f>+MIN(O43,P43)</f>
        <v>0</v>
      </c>
      <c r="R43" s="88"/>
    </row>
    <row r="44" spans="1:18" s="87" customFormat="1" ht="80.099999999999994" customHeight="1" x14ac:dyDescent="0.25">
      <c r="A44" s="90"/>
      <c r="C44" s="297" t="s">
        <v>581</v>
      </c>
      <c r="D44" s="299" t="s">
        <v>582</v>
      </c>
      <c r="E44" s="299" t="s">
        <v>583</v>
      </c>
      <c r="F44" s="301" t="s">
        <v>584</v>
      </c>
      <c r="G44" s="115"/>
      <c r="H44" s="115"/>
      <c r="I44" s="115"/>
      <c r="J44" s="116" t="e">
        <f t="shared" ref="J44:J54" si="0">+M44</f>
        <v>#N/A</v>
      </c>
      <c r="L44" s="87" t="str">
        <f t="shared" ref="L44:L54" si="1">+CONCATENATE(H44,I44)</f>
        <v/>
      </c>
      <c r="M44" s="87" t="e">
        <f>+VLOOKUP(L44,Listados!$F$18:$G$42,2,0)</f>
        <v>#N/A</v>
      </c>
      <c r="O44" s="117">
        <f t="shared" ref="O44:O54" si="2">IF(H44=$C$14,0%,IF(H44=$C$15,20%,IF(H44=$C$16,40%,IF(H44=$C$17,60%,IF(H44=$C$18,80%,100%)))))</f>
        <v>0</v>
      </c>
      <c r="P44" s="117">
        <f t="shared" ref="P44:P54" si="3">IF(I44=$C$24,0%,(IF(I44=$C$25,20%,IF(I44=$C$26,40%,IF(I44=$C$27,60%,IF(I44=$C$28,80%,IF(I44=$C$29,100%)))))))</f>
        <v>0</v>
      </c>
      <c r="Q44" s="118">
        <f t="shared" ref="Q44:Q54" si="4">+MIN(O44,P44)</f>
        <v>0</v>
      </c>
      <c r="R44" s="88"/>
    </row>
    <row r="45" spans="1:18" s="87" customFormat="1" ht="80.099999999999994" customHeight="1" x14ac:dyDescent="0.25">
      <c r="A45" s="90"/>
      <c r="C45" s="305"/>
      <c r="D45" s="303"/>
      <c r="E45" s="303"/>
      <c r="F45" s="304"/>
      <c r="G45" s="115"/>
      <c r="H45" s="115"/>
      <c r="I45" s="115"/>
      <c r="J45" s="116" t="e">
        <f t="shared" si="0"/>
        <v>#N/A</v>
      </c>
      <c r="L45" s="87" t="str">
        <f t="shared" si="1"/>
        <v/>
      </c>
      <c r="M45" s="87" t="e">
        <f>+VLOOKUP(L45,Listados!$F$18:$G$42,2,0)</f>
        <v>#N/A</v>
      </c>
      <c r="O45" s="117">
        <f t="shared" si="2"/>
        <v>0</v>
      </c>
      <c r="P45" s="117">
        <f t="shared" si="3"/>
        <v>0</v>
      </c>
      <c r="Q45" s="118">
        <f t="shared" si="4"/>
        <v>0</v>
      </c>
      <c r="R45" s="88"/>
    </row>
    <row r="46" spans="1:18" s="87" customFormat="1" ht="80.099999999999994" customHeight="1" x14ac:dyDescent="0.25">
      <c r="A46" s="90"/>
      <c r="C46" s="298"/>
      <c r="D46" s="300"/>
      <c r="E46" s="300"/>
      <c r="F46" s="302"/>
      <c r="G46" s="115"/>
      <c r="H46" s="115"/>
      <c r="I46" s="115"/>
      <c r="J46" s="116" t="e">
        <f t="shared" ref="J46" si="5">+M46</f>
        <v>#N/A</v>
      </c>
      <c r="L46" s="87" t="str">
        <f t="shared" si="1"/>
        <v/>
      </c>
      <c r="M46" s="87" t="e">
        <f>+VLOOKUP(L46,Listados!$F$18:$G$42,2,0)</f>
        <v>#N/A</v>
      </c>
      <c r="O46" s="117">
        <f t="shared" ref="O46" si="6">IF(H46=$C$14,0%,IF(H46=$C$15,20%,IF(H46=$C$16,40%,IF(H46=$C$17,60%,IF(H46=$C$18,80%,100%)))))</f>
        <v>0</v>
      </c>
      <c r="P46" s="117">
        <f t="shared" ref="P46" si="7">IF(I46=$C$24,0%,(IF(I46=$C$25,20%,IF(I46=$C$26,40%,IF(I46=$C$27,60%,IF(I46=$C$28,80%,IF(I46=$C$29,100%)))))))</f>
        <v>0</v>
      </c>
      <c r="Q46" s="118">
        <f t="shared" ref="Q46" si="8">+MIN(O46,P46)</f>
        <v>0</v>
      </c>
      <c r="R46" s="88"/>
    </row>
    <row r="47" spans="1:18" s="87" customFormat="1" ht="80.099999999999994" customHeight="1" x14ac:dyDescent="0.25">
      <c r="A47" s="90"/>
      <c r="C47" s="297" t="s">
        <v>585</v>
      </c>
      <c r="D47" s="301" t="s">
        <v>586</v>
      </c>
      <c r="E47" s="301" t="s">
        <v>587</v>
      </c>
      <c r="F47" s="301" t="s">
        <v>588</v>
      </c>
      <c r="G47" s="115"/>
      <c r="H47" s="115"/>
      <c r="I47" s="115"/>
      <c r="J47" s="116" t="e">
        <f t="shared" si="0"/>
        <v>#N/A</v>
      </c>
      <c r="L47" s="87" t="str">
        <f t="shared" si="1"/>
        <v/>
      </c>
      <c r="M47" s="87" t="e">
        <f>+VLOOKUP(L47,Listados!$F$18:$G$42,2,0)</f>
        <v>#N/A</v>
      </c>
      <c r="O47" s="117">
        <f t="shared" si="2"/>
        <v>0</v>
      </c>
      <c r="P47" s="117">
        <f t="shared" si="3"/>
        <v>0</v>
      </c>
      <c r="Q47" s="118">
        <f t="shared" si="4"/>
        <v>0</v>
      </c>
      <c r="R47" s="88"/>
    </row>
    <row r="48" spans="1:18" s="87" customFormat="1" ht="80.099999999999994" customHeight="1" x14ac:dyDescent="0.25">
      <c r="A48" s="90"/>
      <c r="C48" s="305"/>
      <c r="D48" s="304"/>
      <c r="E48" s="304"/>
      <c r="F48" s="304"/>
      <c r="G48" s="115"/>
      <c r="H48" s="115"/>
      <c r="I48" s="115"/>
      <c r="J48" s="116" t="e">
        <f t="shared" si="0"/>
        <v>#N/A</v>
      </c>
      <c r="L48" s="87" t="str">
        <f t="shared" si="1"/>
        <v/>
      </c>
      <c r="M48" s="87" t="e">
        <f>+VLOOKUP(L48,Listados!$F$18:$G$42,2,0)</f>
        <v>#N/A</v>
      </c>
      <c r="O48" s="117">
        <f t="shared" si="2"/>
        <v>0</v>
      </c>
      <c r="P48" s="117">
        <f t="shared" si="3"/>
        <v>0</v>
      </c>
      <c r="Q48" s="118">
        <f t="shared" si="4"/>
        <v>0</v>
      </c>
      <c r="R48" s="88"/>
    </row>
    <row r="49" spans="1:18" s="87" customFormat="1" ht="80.099999999999994" customHeight="1" x14ac:dyDescent="0.25">
      <c r="A49" s="90"/>
      <c r="C49" s="305"/>
      <c r="D49" s="304"/>
      <c r="E49" s="304"/>
      <c r="F49" s="304"/>
      <c r="G49" s="115"/>
      <c r="H49" s="115"/>
      <c r="I49" s="115"/>
      <c r="J49" s="116" t="e">
        <f t="shared" si="0"/>
        <v>#N/A</v>
      </c>
      <c r="L49" s="87" t="str">
        <f t="shared" si="1"/>
        <v/>
      </c>
      <c r="M49" s="87" t="e">
        <f>+VLOOKUP(L49,Listados!$F$18:$G$42,2,0)</f>
        <v>#N/A</v>
      </c>
      <c r="O49" s="117">
        <f t="shared" si="2"/>
        <v>0</v>
      </c>
      <c r="P49" s="117">
        <f t="shared" si="3"/>
        <v>0</v>
      </c>
      <c r="Q49" s="118">
        <f t="shared" si="4"/>
        <v>0</v>
      </c>
      <c r="R49" s="88"/>
    </row>
    <row r="50" spans="1:18" s="87" customFormat="1" ht="80.099999999999994" customHeight="1" x14ac:dyDescent="0.25">
      <c r="A50" s="90"/>
      <c r="C50" s="305"/>
      <c r="D50" s="304"/>
      <c r="E50" s="304"/>
      <c r="F50" s="304"/>
      <c r="G50" s="115"/>
      <c r="H50" s="115"/>
      <c r="I50" s="115"/>
      <c r="J50" s="116" t="e">
        <f t="shared" si="0"/>
        <v>#N/A</v>
      </c>
      <c r="L50" s="87" t="str">
        <f t="shared" si="1"/>
        <v/>
      </c>
      <c r="M50" s="87" t="e">
        <f>+VLOOKUP(L50,Listados!$F$18:$G$42,2,0)</f>
        <v>#N/A</v>
      </c>
      <c r="O50" s="117">
        <f t="shared" si="2"/>
        <v>0</v>
      </c>
      <c r="P50" s="117">
        <f t="shared" si="3"/>
        <v>0</v>
      </c>
      <c r="Q50" s="118">
        <f t="shared" si="4"/>
        <v>0</v>
      </c>
      <c r="R50" s="88"/>
    </row>
    <row r="51" spans="1:18" s="87" customFormat="1" ht="80.099999999999994" customHeight="1" x14ac:dyDescent="0.25">
      <c r="A51" s="90"/>
      <c r="C51" s="298"/>
      <c r="D51" s="302"/>
      <c r="E51" s="302"/>
      <c r="F51" s="302"/>
      <c r="G51" s="115"/>
      <c r="H51" s="115"/>
      <c r="I51" s="115"/>
      <c r="J51" s="116" t="e">
        <f t="shared" ref="J51" si="9">+M51</f>
        <v>#N/A</v>
      </c>
      <c r="L51" s="87" t="str">
        <f t="shared" ref="L51" si="10">+CONCATENATE(H51,I51)</f>
        <v/>
      </c>
      <c r="M51" s="87" t="e">
        <f>+VLOOKUP(L51,Listados!$F$18:$G$42,2,0)</f>
        <v>#N/A</v>
      </c>
      <c r="O51" s="117">
        <f t="shared" ref="O51" si="11">IF(H51=$C$14,0%,IF(H51=$C$15,20%,IF(H51=$C$16,40%,IF(H51=$C$17,60%,IF(H51=$C$18,80%,100%)))))</f>
        <v>0</v>
      </c>
      <c r="P51" s="117">
        <f t="shared" ref="P51" si="12">IF(I51=$C$24,0%,(IF(I51=$C$25,20%,IF(I51=$C$26,40%,IF(I51=$C$27,60%,IF(I51=$C$28,80%,IF(I51=$C$29,100%)))))))</f>
        <v>0</v>
      </c>
      <c r="Q51" s="118">
        <f t="shared" ref="Q51" si="13">+MIN(O51,P51)</f>
        <v>0</v>
      </c>
      <c r="R51" s="88"/>
    </row>
    <row r="52" spans="1:18" s="87" customFormat="1" ht="80.099999999999994" customHeight="1" x14ac:dyDescent="0.25">
      <c r="A52" s="90"/>
      <c r="C52" s="248" t="s">
        <v>589</v>
      </c>
      <c r="D52" s="247" t="s">
        <v>590</v>
      </c>
      <c r="E52" s="262" t="s">
        <v>644</v>
      </c>
      <c r="F52" s="262" t="s">
        <v>591</v>
      </c>
      <c r="G52" s="115"/>
      <c r="H52" s="115"/>
      <c r="I52" s="115"/>
      <c r="J52" s="116" t="e">
        <f t="shared" si="0"/>
        <v>#N/A</v>
      </c>
      <c r="L52" s="87" t="str">
        <f t="shared" si="1"/>
        <v/>
      </c>
      <c r="M52" s="87" t="e">
        <f>+VLOOKUP(L52,Listados!$F$18:$G$42,2,0)</f>
        <v>#N/A</v>
      </c>
      <c r="O52" s="117">
        <f t="shared" si="2"/>
        <v>0</v>
      </c>
      <c r="P52" s="117">
        <f t="shared" si="3"/>
        <v>0</v>
      </c>
      <c r="Q52" s="118">
        <f t="shared" si="4"/>
        <v>0</v>
      </c>
      <c r="R52" s="88"/>
    </row>
    <row r="53" spans="1:18" s="87" customFormat="1" ht="80.099999999999994" customHeight="1" x14ac:dyDescent="0.25">
      <c r="A53" s="90"/>
      <c r="C53" s="248"/>
      <c r="D53" s="247"/>
      <c r="E53" s="262"/>
      <c r="F53" s="262"/>
      <c r="G53" s="115"/>
      <c r="H53" s="115"/>
      <c r="I53" s="115"/>
      <c r="J53" s="116" t="e">
        <f t="shared" si="0"/>
        <v>#N/A</v>
      </c>
      <c r="L53" s="87" t="str">
        <f t="shared" si="1"/>
        <v/>
      </c>
      <c r="M53" s="87" t="e">
        <f>+VLOOKUP(L53,Listados!$F$18:$G$42,2,0)</f>
        <v>#N/A</v>
      </c>
      <c r="O53" s="117">
        <f t="shared" si="2"/>
        <v>0</v>
      </c>
      <c r="P53" s="117">
        <f t="shared" si="3"/>
        <v>0</v>
      </c>
      <c r="Q53" s="118">
        <f t="shared" si="4"/>
        <v>0</v>
      </c>
      <c r="R53" s="88"/>
    </row>
    <row r="54" spans="1:18" s="87" customFormat="1" ht="80.099999999999994" customHeight="1" x14ac:dyDescent="0.25">
      <c r="A54" s="90"/>
      <c r="C54" s="113" t="s">
        <v>592</v>
      </c>
      <c r="D54" s="114" t="s">
        <v>593</v>
      </c>
      <c r="E54" s="114" t="s">
        <v>594</v>
      </c>
      <c r="F54" s="114" t="s">
        <v>595</v>
      </c>
      <c r="G54" s="115"/>
      <c r="H54" s="115"/>
      <c r="I54" s="115"/>
      <c r="J54" s="116" t="e">
        <f t="shared" si="0"/>
        <v>#N/A</v>
      </c>
      <c r="L54" s="87" t="str">
        <f t="shared" si="1"/>
        <v/>
      </c>
      <c r="M54" s="87" t="e">
        <f>+VLOOKUP(L54,Listados!$F$18:$G$42,2,0)</f>
        <v>#N/A</v>
      </c>
      <c r="O54" s="117">
        <f t="shared" si="2"/>
        <v>0</v>
      </c>
      <c r="P54" s="117">
        <f t="shared" si="3"/>
        <v>0</v>
      </c>
      <c r="Q54" s="118">
        <f t="shared" si="4"/>
        <v>0</v>
      </c>
      <c r="R54" s="88"/>
    </row>
    <row r="55" spans="1:18" s="87" customFormat="1" ht="11.25" customHeight="1" x14ac:dyDescent="0.25">
      <c r="A55" s="90"/>
      <c r="C55" s="88"/>
      <c r="D55" s="88"/>
      <c r="H55" s="88"/>
      <c r="I55" s="88"/>
      <c r="J55" s="88"/>
      <c r="P55" s="88"/>
      <c r="Q55" s="119"/>
      <c r="R55" s="88"/>
    </row>
    <row r="56" spans="1:18" s="87" customFormat="1" ht="12.75" hidden="1" x14ac:dyDescent="0.25">
      <c r="A56" s="90"/>
      <c r="C56" s="88"/>
      <c r="D56" s="88"/>
      <c r="H56" s="88"/>
      <c r="I56" s="88"/>
      <c r="J56" s="88"/>
      <c r="Q56" s="88"/>
      <c r="R56" s="88"/>
    </row>
    <row r="57" spans="1:18" s="87" customFormat="1" ht="12.75" hidden="1" x14ac:dyDescent="0.25">
      <c r="A57" s="90"/>
      <c r="C57" s="88"/>
      <c r="D57" s="88"/>
      <c r="H57" s="88"/>
      <c r="I57" s="88"/>
      <c r="J57" s="88"/>
      <c r="Q57" s="88"/>
      <c r="R57" s="88"/>
    </row>
    <row r="58" spans="1:18" s="87" customFormat="1" ht="12.75" hidden="1" x14ac:dyDescent="0.25">
      <c r="A58" s="90"/>
      <c r="C58" s="88"/>
      <c r="D58" s="88"/>
      <c r="H58" s="88"/>
      <c r="I58" s="88"/>
      <c r="J58" s="88"/>
      <c r="K58" s="88"/>
      <c r="L58" s="88"/>
      <c r="M58" s="88"/>
      <c r="N58" s="88"/>
      <c r="Q58" s="88"/>
      <c r="R58" s="88"/>
    </row>
    <row r="59" spans="1:18" s="87" customFormat="1" ht="12.75" hidden="1" x14ac:dyDescent="0.25">
      <c r="A59" s="90"/>
      <c r="C59" s="88"/>
      <c r="D59" s="88"/>
      <c r="H59" s="88"/>
      <c r="I59" s="88"/>
      <c r="J59" s="88"/>
      <c r="K59" s="88"/>
      <c r="L59" s="88"/>
      <c r="M59" s="88"/>
      <c r="N59" s="88"/>
      <c r="Q59" s="88"/>
      <c r="R59" s="88"/>
    </row>
    <row r="60" spans="1:18" s="87" customFormat="1" ht="12.75" hidden="1" x14ac:dyDescent="0.25">
      <c r="A60" s="90"/>
      <c r="C60" s="88"/>
      <c r="D60" s="88"/>
      <c r="H60" s="88"/>
      <c r="I60" s="88"/>
      <c r="J60" s="88"/>
      <c r="K60" s="88"/>
      <c r="L60" s="88"/>
      <c r="M60" s="88"/>
      <c r="N60" s="88"/>
      <c r="Q60" s="88"/>
      <c r="R60" s="88"/>
    </row>
    <row r="61" spans="1:18" s="87" customFormat="1" ht="12.75" hidden="1" x14ac:dyDescent="0.25">
      <c r="A61" s="90"/>
      <c r="C61" s="88"/>
      <c r="D61" s="88"/>
      <c r="H61" s="88"/>
      <c r="I61" s="88"/>
      <c r="J61" s="88"/>
      <c r="K61" s="88"/>
      <c r="L61" s="88"/>
      <c r="M61" s="88"/>
      <c r="N61" s="88"/>
      <c r="Q61" s="88"/>
      <c r="R61" s="88"/>
    </row>
    <row r="62" spans="1:18" s="87" customFormat="1" ht="12.75" hidden="1" x14ac:dyDescent="0.25">
      <c r="A62" s="90"/>
      <c r="C62" s="88"/>
      <c r="D62" s="88"/>
      <c r="H62" s="88"/>
      <c r="I62" s="88"/>
      <c r="J62" s="88"/>
      <c r="K62" s="88"/>
      <c r="L62" s="88"/>
      <c r="M62" s="88"/>
      <c r="N62" s="88"/>
      <c r="Q62" s="88"/>
      <c r="R62" s="88"/>
    </row>
    <row r="63" spans="1:18" s="87" customFormat="1" ht="12.75" hidden="1" x14ac:dyDescent="0.25">
      <c r="A63" s="90"/>
      <c r="C63" s="88"/>
      <c r="D63" s="88"/>
      <c r="H63" s="88"/>
      <c r="I63" s="88"/>
      <c r="J63" s="88"/>
      <c r="K63" s="88"/>
      <c r="L63" s="88"/>
      <c r="M63" s="88"/>
      <c r="N63" s="88"/>
      <c r="Q63" s="88"/>
      <c r="R63" s="88"/>
    </row>
    <row r="64" spans="1:18" s="87" customFormat="1" ht="12.75" hidden="1" x14ac:dyDescent="0.25">
      <c r="A64" s="90"/>
      <c r="C64" s="88"/>
      <c r="D64" s="88"/>
      <c r="H64" s="88"/>
      <c r="I64" s="88"/>
      <c r="J64" s="88"/>
      <c r="K64" s="88"/>
      <c r="L64" s="88"/>
      <c r="M64" s="88"/>
      <c r="N64" s="88"/>
      <c r="Q64" s="88"/>
      <c r="R64" s="88"/>
    </row>
    <row r="65" spans="1:18" s="87" customFormat="1" hidden="1" x14ac:dyDescent="0.25">
      <c r="A65" s="90"/>
      <c r="C65" s="78"/>
      <c r="D65" s="78"/>
      <c r="E65" s="79"/>
      <c r="F65" s="79"/>
      <c r="G65" s="79"/>
      <c r="H65" s="78"/>
      <c r="I65" s="78"/>
      <c r="J65" s="78"/>
      <c r="K65" s="88"/>
      <c r="L65" s="88"/>
      <c r="M65" s="88"/>
      <c r="N65" s="88"/>
      <c r="Q65" s="88"/>
      <c r="R65" s="88"/>
    </row>
  </sheetData>
  <sheetProtection algorithmName="SHA-512" hashValue="ZQOczI1v06fuMVdFDrfcfYedzA16NMUdrH4lQIoSKCQXtROyWvCcVwkZEkHvY8fTYOOW0pWSY2Om8OejPR7cZA==" saltValue="BMrjSXTA7XkH4HTLd8lgSw==" spinCount="100000" sheet="1" formatCells="0" formatRows="0"/>
  <mergeCells count="65">
    <mergeCell ref="E44:E46"/>
    <mergeCell ref="F44:F46"/>
    <mergeCell ref="E47:E51"/>
    <mergeCell ref="F47:F51"/>
    <mergeCell ref="C47:C51"/>
    <mergeCell ref="C44:C46"/>
    <mergeCell ref="D44:D46"/>
    <mergeCell ref="D47:D51"/>
    <mergeCell ref="C6:J6"/>
    <mergeCell ref="E34:E36"/>
    <mergeCell ref="C38:F38"/>
    <mergeCell ref="C40:F40"/>
    <mergeCell ref="C31:J31"/>
    <mergeCell ref="H15:J15"/>
    <mergeCell ref="H16:J16"/>
    <mergeCell ref="H17:J17"/>
    <mergeCell ref="H18:J18"/>
    <mergeCell ref="H19:J19"/>
    <mergeCell ref="C16:D16"/>
    <mergeCell ref="C17:D17"/>
    <mergeCell ref="C18:D18"/>
    <mergeCell ref="C19:D19"/>
    <mergeCell ref="C10:J10"/>
    <mergeCell ref="C12:J12"/>
    <mergeCell ref="C52:C53"/>
    <mergeCell ref="D52:D53"/>
    <mergeCell ref="E52:E53"/>
    <mergeCell ref="F52:F53"/>
    <mergeCell ref="C34:C36"/>
    <mergeCell ref="J34:J36"/>
    <mergeCell ref="D34:D36"/>
    <mergeCell ref="F34:F36"/>
    <mergeCell ref="G34:G36"/>
    <mergeCell ref="H34:H36"/>
    <mergeCell ref="I34:I36"/>
    <mergeCell ref="C42:C43"/>
    <mergeCell ref="D42:D43"/>
    <mergeCell ref="E42:E43"/>
    <mergeCell ref="F42:F43"/>
    <mergeCell ref="C13:J13"/>
    <mergeCell ref="C14:D14"/>
    <mergeCell ref="C15:D15"/>
    <mergeCell ref="E14:G14"/>
    <mergeCell ref="E15:G15"/>
    <mergeCell ref="E16:G16"/>
    <mergeCell ref="E17:G17"/>
    <mergeCell ref="E18:G18"/>
    <mergeCell ref="E19:G19"/>
    <mergeCell ref="H14:J14"/>
    <mergeCell ref="C27:D27"/>
    <mergeCell ref="C28:D28"/>
    <mergeCell ref="C29:D29"/>
    <mergeCell ref="C21:J21"/>
    <mergeCell ref="C22:J22"/>
    <mergeCell ref="C23:D23"/>
    <mergeCell ref="F27:J27"/>
    <mergeCell ref="F28:J28"/>
    <mergeCell ref="F29:J29"/>
    <mergeCell ref="E23:J23"/>
    <mergeCell ref="F24:J24"/>
    <mergeCell ref="F25:J25"/>
    <mergeCell ref="F26:J26"/>
    <mergeCell ref="C24:D24"/>
    <mergeCell ref="C25:D25"/>
    <mergeCell ref="C26:D26"/>
  </mergeCells>
  <dataValidations count="11">
    <dataValidation type="list" allowBlank="1" showInputMessage="1" showErrorMessage="1" sqref="H42:H54" xr:uid="{B2F1285A-EFFA-47D9-8C78-2FF591090484}">
      <formula1>Proba</formula1>
    </dataValidation>
    <dataValidation type="list" allowBlank="1" showInputMessage="1" showErrorMessage="1" sqref="I42:I54" xr:uid="{C8FCD7CB-6C4C-47F4-90E0-FA76F26C9A48}">
      <formula1>Impac</formula1>
    </dataValidation>
    <dataValidation type="list" allowBlank="1" showInputMessage="1" showErrorMessage="1" sqref="G42:G43" xr:uid="{00000000-0002-0000-0400-000009000000}">
      <formula1>Riesgo1</formula1>
    </dataValidation>
    <dataValidation allowBlank="1" showInputMessage="1" showErrorMessage="1" prompt="Relaciona la causa seleccionada con el riesgo." sqref="G34:G36" xr:uid="{00000000-0002-0000-0400-00000E000000}"/>
    <dataValidation allowBlank="1" showInputMessage="1" showErrorMessage="1" prompt="Establece el criterio de Probabilidad del riesgo." sqref="H34:H36" xr:uid="{00000000-0002-0000-0400-00000F000000}"/>
    <dataValidation allowBlank="1" showInputMessage="1" showErrorMessage="1" prompt="Establece el criterio de Impacto del riesgo." sqref="I34:I36" xr:uid="{00000000-0002-0000-0400-000010000000}"/>
    <dataValidation allowBlank="1" showInputMessage="1" showErrorMessage="1" prompt="Relaciona la consecuencia de la materializacion del riesgo." sqref="F34:F36" xr:uid="{00000000-0002-0000-0400-000011000000}"/>
    <dataValidation allowBlank="1" showInputMessage="1" showErrorMessage="1" prompt="Relaciona las causas que pueden generar el riesgo." sqref="E34:E36" xr:uid="{00000000-0002-0000-0400-000012000000}"/>
    <dataValidation allowBlank="1" showInputMessage="1" showErrorMessage="1" prompt="Define el riesgo establecido." sqref="D34:D36" xr:uid="{00000000-0002-0000-0400-000013000000}"/>
    <dataValidation allowBlank="1" showInputMessage="1" showErrorMessage="1" prompt="Relaciona el número de riesgo." sqref="C34:C36" xr:uid="{00000000-0002-0000-0400-000014000000}"/>
    <dataValidation allowBlank="1" showInputMessage="1" showErrorMessage="1" prompt="Relaciona el nivel asociado a la causa seleccionada." sqref="J34:J36" xr:uid="{00000000-0002-0000-0400-000015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465D4B2-525D-47AB-B7D7-2628B653EBF3}">
          <x14:formula1>
            <xm:f>Listados!$M$2:$M$6</xm:f>
          </x14:formula1>
          <xm:sqref>G47:G51</xm:sqref>
        </x14:dataValidation>
        <x14:dataValidation type="list" allowBlank="1" showInputMessage="1" showErrorMessage="1" xr:uid="{8519B4BA-0479-4E42-8CE2-21460FD7156C}">
          <x14:formula1>
            <xm:f>Listados!$N$2:$N$3</xm:f>
          </x14:formula1>
          <xm:sqref>G52:G53</xm:sqref>
        </x14:dataValidation>
        <x14:dataValidation type="list" allowBlank="1" showInputMessage="1" showErrorMessage="1" xr:uid="{2E56FD96-6242-463C-852A-7329529A9DF1}">
          <x14:formula1>
            <xm:f>Listados!$O$2</xm:f>
          </x14:formula1>
          <xm:sqref>G54</xm:sqref>
        </x14:dataValidation>
        <x14:dataValidation type="list" allowBlank="1" showInputMessage="1" showErrorMessage="1" xr:uid="{33CD1F3B-BC28-4E68-B5F1-2063F842CB2D}">
          <x14:formula1>
            <xm:f>Listados!$L$2:$L$4</xm:f>
          </x14:formula1>
          <xm:sqref>G44:G46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M53"/>
  <sheetViews>
    <sheetView showGridLines="0" showRowColHeaders="0" zoomScale="85" zoomScaleNormal="85" workbookViewId="0">
      <selection activeCell="AH15" sqref="AH1:XFD1048576"/>
    </sheetView>
  </sheetViews>
  <sheetFormatPr baseColWidth="10" defaultColWidth="0" defaultRowHeight="12.75" zeroHeight="1" x14ac:dyDescent="0.2"/>
  <cols>
    <col min="1" max="1" width="1.28515625" style="93" customWidth="1"/>
    <col min="2" max="2" width="3.85546875" style="93" customWidth="1"/>
    <col min="3" max="3" width="4.28515625" style="93" customWidth="1"/>
    <col min="4" max="4" width="1.42578125" style="93" customWidth="1"/>
    <col min="5" max="5" width="2.7109375" style="93" customWidth="1"/>
    <col min="6" max="6" width="12.7109375" style="207" bestFit="1" customWidth="1"/>
    <col min="7" max="7" width="1.140625" style="203" customWidth="1"/>
    <col min="8" max="11" width="7.5703125" style="203" bestFit="1" customWidth="1"/>
    <col min="12" max="12" width="3.5703125" style="203" customWidth="1"/>
    <col min="13" max="13" width="7" style="203" customWidth="1"/>
    <col min="14" max="14" width="6.85546875" style="203" customWidth="1"/>
    <col min="15" max="16" width="7" style="203" customWidth="1"/>
    <col min="17" max="17" width="4" style="203" customWidth="1"/>
    <col min="18" max="20" width="7" style="203" customWidth="1"/>
    <col min="21" max="21" width="6.85546875" style="203" customWidth="1"/>
    <col min="22" max="22" width="5.5703125" style="203" customWidth="1"/>
    <col min="23" max="23" width="7" style="207" customWidth="1"/>
    <col min="24" max="26" width="7" style="203" customWidth="1"/>
    <col min="27" max="27" width="3.28515625" style="203" customWidth="1"/>
    <col min="28" max="32" width="7" style="203" customWidth="1"/>
    <col min="33" max="33" width="2.140625" style="203" customWidth="1"/>
    <col min="34" max="34" width="7.140625" style="203" hidden="1"/>
    <col min="35" max="36" width="10.28515625" style="203" hidden="1"/>
    <col min="37" max="37" width="18.28515625" style="203" hidden="1"/>
    <col min="38" max="38" width="5.5703125" style="203" hidden="1"/>
    <col min="39" max="39" width="10.28515625" style="203" hidden="1"/>
    <col min="40" max="16384" width="10.28515625" style="93" hidden="1"/>
  </cols>
  <sheetData>
    <row r="1" spans="1:39" ht="5.25" customHeight="1" x14ac:dyDescent="0.2">
      <c r="A1" s="120"/>
      <c r="B1" s="120"/>
      <c r="C1" s="120"/>
      <c r="D1" s="120"/>
      <c r="E1" s="120"/>
      <c r="F1" s="121"/>
      <c r="G1" s="120"/>
      <c r="H1" s="120"/>
      <c r="I1" s="120"/>
      <c r="J1" s="120"/>
      <c r="K1" s="120"/>
      <c r="L1" s="120"/>
      <c r="M1" s="120"/>
      <c r="N1" s="120"/>
      <c r="O1" s="120"/>
      <c r="P1" s="120"/>
      <c r="Q1" s="120"/>
      <c r="R1" s="120"/>
      <c r="S1" s="120"/>
      <c r="T1" s="120"/>
      <c r="U1" s="120"/>
      <c r="V1" s="120"/>
      <c r="W1" s="121"/>
      <c r="X1" s="120"/>
      <c r="Y1" s="120"/>
      <c r="Z1" s="120"/>
      <c r="AA1" s="120"/>
      <c r="AB1" s="120"/>
      <c r="AC1" s="120"/>
      <c r="AD1" s="120"/>
      <c r="AE1" s="120"/>
      <c r="AF1" s="120"/>
      <c r="AG1" s="120"/>
      <c r="AH1" s="93"/>
      <c r="AI1" s="93"/>
      <c r="AJ1" s="93"/>
      <c r="AK1" s="93"/>
      <c r="AL1" s="93"/>
      <c r="AM1" s="93"/>
    </row>
    <row r="2" spans="1:39" ht="6.75" customHeight="1" x14ac:dyDescent="0.2">
      <c r="A2" s="120"/>
      <c r="F2" s="122"/>
      <c r="G2" s="93"/>
      <c r="H2" s="93"/>
      <c r="I2" s="93"/>
      <c r="J2" s="93"/>
      <c r="K2" s="93"/>
      <c r="L2" s="93"/>
      <c r="M2" s="93"/>
      <c r="N2" s="93"/>
      <c r="O2" s="93"/>
      <c r="P2" s="93"/>
      <c r="Q2" s="93"/>
      <c r="R2" s="93"/>
      <c r="S2" s="93"/>
      <c r="T2" s="93"/>
      <c r="U2" s="93"/>
      <c r="V2" s="93"/>
      <c r="W2" s="122"/>
      <c r="X2" s="93"/>
      <c r="Y2" s="93"/>
      <c r="Z2" s="93"/>
      <c r="AA2" s="93"/>
      <c r="AB2" s="93"/>
      <c r="AC2" s="93"/>
      <c r="AD2" s="93"/>
      <c r="AE2" s="93"/>
      <c r="AF2" s="93"/>
      <c r="AG2" s="120"/>
      <c r="AH2" s="93"/>
      <c r="AI2" s="93"/>
      <c r="AJ2" s="93"/>
      <c r="AK2" s="93"/>
      <c r="AL2" s="93"/>
      <c r="AM2" s="93"/>
    </row>
    <row r="3" spans="1:39" x14ac:dyDescent="0.2">
      <c r="A3" s="120"/>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120"/>
      <c r="AH3" s="93"/>
      <c r="AI3" s="93"/>
      <c r="AJ3" s="93"/>
      <c r="AK3" s="93"/>
      <c r="AL3" s="93"/>
      <c r="AM3" s="93"/>
    </row>
    <row r="4" spans="1:39" s="67" customFormat="1" ht="14.25" x14ac:dyDescent="0.2">
      <c r="A4" s="73"/>
      <c r="C4" s="80"/>
      <c r="D4" s="80"/>
      <c r="E4" s="80"/>
      <c r="F4" s="81"/>
      <c r="G4" s="82"/>
      <c r="H4" s="81"/>
      <c r="I4" s="83"/>
      <c r="J4" s="81"/>
      <c r="K4" s="83"/>
      <c r="L4" s="81"/>
      <c r="M4" s="83"/>
      <c r="AG4" s="120"/>
    </row>
    <row r="5" spans="1:39" s="67" customFormat="1" ht="14.25" x14ac:dyDescent="0.2">
      <c r="A5" s="73"/>
      <c r="C5" s="80"/>
      <c r="D5" s="80"/>
      <c r="E5" s="80"/>
      <c r="F5" s="81"/>
      <c r="G5" s="82"/>
      <c r="H5" s="81"/>
      <c r="I5" s="83"/>
      <c r="J5" s="81"/>
      <c r="K5" s="83"/>
      <c r="L5" s="81"/>
      <c r="M5" s="83"/>
      <c r="AG5" s="120"/>
    </row>
    <row r="6" spans="1:39" s="67" customFormat="1" ht="14.25" x14ac:dyDescent="0.2">
      <c r="A6" s="73"/>
      <c r="C6" s="80"/>
      <c r="D6" s="80"/>
      <c r="E6" s="80"/>
      <c r="F6" s="81"/>
      <c r="G6" s="82"/>
      <c r="H6" s="81"/>
      <c r="I6" s="83"/>
      <c r="J6" s="81"/>
      <c r="K6" s="83"/>
      <c r="L6" s="81"/>
      <c r="M6" s="83"/>
      <c r="AG6" s="120"/>
    </row>
    <row r="7" spans="1:39" s="67" customFormat="1" ht="14.25" x14ac:dyDescent="0.2">
      <c r="A7" s="73"/>
      <c r="C7" s="80"/>
      <c r="D7" s="80"/>
      <c r="E7" s="80"/>
      <c r="F7" s="81"/>
      <c r="G7" s="82"/>
      <c r="H7" s="81"/>
      <c r="I7" s="83"/>
      <c r="J7" s="81"/>
      <c r="K7" s="83"/>
      <c r="L7" s="81"/>
      <c r="M7" s="83"/>
      <c r="AG7" s="120"/>
    </row>
    <row r="8" spans="1:39" s="67" customFormat="1" ht="19.5" x14ac:dyDescent="0.25">
      <c r="A8" s="73"/>
      <c r="C8" s="230" t="s">
        <v>596</v>
      </c>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84"/>
      <c r="AG8" s="120"/>
      <c r="AH8" s="84"/>
      <c r="AI8" s="84"/>
      <c r="AJ8" s="84"/>
      <c r="AK8" s="84"/>
    </row>
    <row r="9" spans="1:39" x14ac:dyDescent="0.2">
      <c r="A9" s="120"/>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120"/>
      <c r="AH9" s="93"/>
      <c r="AI9" s="93"/>
      <c r="AJ9" s="93"/>
      <c r="AK9" s="93"/>
      <c r="AL9" s="93"/>
      <c r="AM9" s="93"/>
    </row>
    <row r="10" spans="1:39" ht="19.5" x14ac:dyDescent="0.25">
      <c r="A10" s="120"/>
      <c r="F10" s="93"/>
      <c r="G10" s="93"/>
      <c r="H10" s="230" t="s">
        <v>636</v>
      </c>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85"/>
      <c r="AG10" s="120"/>
      <c r="AH10" s="85"/>
      <c r="AI10" s="85"/>
      <c r="AJ10" s="85"/>
      <c r="AK10" s="93"/>
      <c r="AL10" s="93"/>
      <c r="AM10" s="93"/>
    </row>
    <row r="11" spans="1:39" x14ac:dyDescent="0.2">
      <c r="A11" s="120"/>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120"/>
      <c r="AH11" s="93"/>
      <c r="AI11" s="93"/>
      <c r="AJ11" s="93"/>
      <c r="AK11" s="93"/>
      <c r="AL11" s="93"/>
      <c r="AM11" s="93"/>
    </row>
    <row r="12" spans="1:39" ht="7.5" customHeight="1" x14ac:dyDescent="0.2">
      <c r="A12" s="120"/>
      <c r="B12" s="286" t="s">
        <v>3</v>
      </c>
      <c r="C12" s="286"/>
      <c r="D12" s="123"/>
      <c r="F12" s="285" t="str">
        <f>+Prioridad!E34</f>
        <v>Muy Alta</v>
      </c>
      <c r="G12" s="124"/>
      <c r="H12" s="125"/>
      <c r="I12" s="125"/>
      <c r="J12" s="125"/>
      <c r="K12" s="126"/>
      <c r="L12" s="124"/>
      <c r="M12" s="125"/>
      <c r="N12" s="125"/>
      <c r="O12" s="125"/>
      <c r="P12" s="126"/>
      <c r="Q12" s="124"/>
      <c r="R12" s="125"/>
      <c r="S12" s="125"/>
      <c r="T12" s="125"/>
      <c r="U12" s="126"/>
      <c r="V12" s="124"/>
      <c r="W12" s="125"/>
      <c r="X12" s="125"/>
      <c r="Y12" s="125"/>
      <c r="Z12" s="126"/>
      <c r="AA12" s="127"/>
      <c r="AB12" s="128"/>
      <c r="AC12" s="128"/>
      <c r="AD12" s="128"/>
      <c r="AE12" s="129"/>
      <c r="AF12" s="93"/>
      <c r="AG12" s="120"/>
      <c r="AH12" s="130"/>
      <c r="AI12" s="130"/>
      <c r="AJ12" s="130"/>
      <c r="AK12" s="130"/>
      <c r="AL12" s="93"/>
      <c r="AM12" s="93"/>
    </row>
    <row r="13" spans="1:39" x14ac:dyDescent="0.2">
      <c r="A13" s="131"/>
      <c r="B13" s="286"/>
      <c r="C13" s="286"/>
      <c r="D13" s="132"/>
      <c r="F13" s="285"/>
      <c r="G13" s="133"/>
      <c r="H13" s="134" t="str">
        <f>IF(AND(Prioridad!$E$15=100%,Prioridad!$F$15=20%),Prioridad!$D$15,"")</f>
        <v/>
      </c>
      <c r="I13" s="135" t="str">
        <f>IF(AND(Prioridad!$E$17=100%,Prioridad!$F$17=20%),Prioridad!$D$17,"")</f>
        <v/>
      </c>
      <c r="J13" s="135" t="str">
        <f>IF(AND(Prioridad!$E$18=100%,Prioridad!$F$18=20%),Prioridad!$D$18,"")</f>
        <v/>
      </c>
      <c r="K13" s="136"/>
      <c r="L13" s="133"/>
      <c r="M13" s="134" t="str">
        <f>IF(AND(Prioridad!$E$15=100%,Prioridad!$F$15=40%),Prioridad!$D$15,"")</f>
        <v/>
      </c>
      <c r="N13" s="135" t="str">
        <f>IF(AND(Prioridad!$E$17=100%,Prioridad!$F$17=40%),Prioridad!$D$17,"")</f>
        <v/>
      </c>
      <c r="O13" s="135" t="str">
        <f>IF(AND(Prioridad!$E$18=100%,Prioridad!$F$18=40%),Prioridad!$D$18,"")</f>
        <v/>
      </c>
      <c r="P13" s="136"/>
      <c r="Q13" s="133"/>
      <c r="R13" s="134" t="str">
        <f>IF(AND(Prioridad!$E$15=100%,Prioridad!$F$15=60%),Prioridad!$D$15,"")</f>
        <v/>
      </c>
      <c r="S13" s="135" t="str">
        <f>IF(AND(Prioridad!$E$17=100%,Prioridad!$F$17=60%),Prioridad!$D$17,"")</f>
        <v/>
      </c>
      <c r="T13" s="135" t="str">
        <f>IF(AND(Prioridad!$E$18=100%,Prioridad!$F$18=60%),Prioridad!$D$18,"")</f>
        <v/>
      </c>
      <c r="U13" s="136"/>
      <c r="V13" s="133"/>
      <c r="W13" s="134" t="str">
        <f>IF(AND(Prioridad!$E$15=100%,Prioridad!$F$15=80%),Prioridad!$D$15,"")</f>
        <v/>
      </c>
      <c r="X13" s="135" t="str">
        <f>IF(AND(Prioridad!$E$17=100%,Prioridad!$F$17=80%),Prioridad!$D$17,"")</f>
        <v/>
      </c>
      <c r="Y13" s="135" t="str">
        <f>IF(AND(Prioridad!$E$18=100%,Prioridad!$F$18=80%),Prioridad!$D$18,"")</f>
        <v/>
      </c>
      <c r="Z13" s="136"/>
      <c r="AA13" s="137"/>
      <c r="AB13" s="138" t="str">
        <f>IF(AND(Prioridad!$E$15=100%,Prioridad!$F$15=100%),Prioridad!$D$15,"")</f>
        <v/>
      </c>
      <c r="AC13" s="138" t="str">
        <f>IF(AND(Prioridad!$E$17=100%,Prioridad!$F$17=100%),Prioridad!$D$17,"")</f>
        <v/>
      </c>
      <c r="AD13" s="138" t="str">
        <f>IF(AND(Prioridad!$E$18=100%,Prioridad!$F$18=100%),Prioridad!$D$18,"")</f>
        <v/>
      </c>
      <c r="AE13" s="139"/>
      <c r="AF13" s="93"/>
      <c r="AG13" s="120"/>
      <c r="AH13" s="130"/>
      <c r="AI13" s="130"/>
      <c r="AJ13" s="130"/>
      <c r="AK13" s="130"/>
      <c r="AL13" s="93"/>
      <c r="AM13" s="93"/>
    </row>
    <row r="14" spans="1:39" x14ac:dyDescent="0.2">
      <c r="A14" s="131"/>
      <c r="B14" s="286"/>
      <c r="C14" s="286"/>
      <c r="D14" s="132"/>
      <c r="F14" s="285"/>
      <c r="G14" s="140"/>
      <c r="H14" s="135" t="str">
        <f>IF(AND(Prioridad!$E$20=100%,Prioridad!$F$20=20%),Prioridad!$D$20,"")</f>
        <v/>
      </c>
      <c r="I14" s="135" t="str">
        <f>IF(AND(Prioridad!$E$21=100%,Prioridad!$F$21=20%),Prioridad!$D$21,"")</f>
        <v/>
      </c>
      <c r="J14" s="135" t="str">
        <f>IF(AND(Prioridad!$E$22=100%,Prioridad!$F$22=20%),Prioridad!$D$22,"")</f>
        <v/>
      </c>
      <c r="K14" s="141" t="str">
        <f>IF(AND(Prioridad!$E$27=100%,Prioridad!$F$27=20%),Prioridad!$D$27,"")</f>
        <v/>
      </c>
      <c r="L14" s="140"/>
      <c r="M14" s="135" t="str">
        <f>IF(AND(Prioridad!$E$20=100%,Prioridad!$F$20=40%),Prioridad!$D$20,"")</f>
        <v/>
      </c>
      <c r="N14" s="135" t="str">
        <f>IF(AND(Prioridad!$E$21=100%,Prioridad!$F$21=40%),Prioridad!$D$21,"")</f>
        <v/>
      </c>
      <c r="O14" s="135" t="str">
        <f>IF(AND(Prioridad!$E$22=100%,Prioridad!$F$22=40%),Prioridad!$D$22,"")</f>
        <v/>
      </c>
      <c r="P14" s="141" t="str">
        <f>IF(AND(Prioridad!$E$27=100%,Prioridad!$F$27=40%),Prioridad!$D$27,"")</f>
        <v/>
      </c>
      <c r="Q14" s="140"/>
      <c r="R14" s="135" t="str">
        <f>IF(AND(Prioridad!$E$20=100%,Prioridad!$F$20=60%),Prioridad!$D$20,"")</f>
        <v/>
      </c>
      <c r="S14" s="135" t="str">
        <f>IF(AND(Prioridad!$E$21=100%,Prioridad!$F$21=60%),Prioridad!$D$21,"")</f>
        <v/>
      </c>
      <c r="T14" s="135" t="str">
        <f>IF(AND(Prioridad!$E$22=100%,Prioridad!$F$22=60%),Prioridad!$D$22,"")</f>
        <v/>
      </c>
      <c r="U14" s="141" t="str">
        <f>IF(AND(Prioridad!$E$27=100%,Prioridad!$F$27=60%),Prioridad!$D$27,"")</f>
        <v/>
      </c>
      <c r="V14" s="140"/>
      <c r="W14" s="135" t="str">
        <f>IF(AND(Prioridad!$E$20=100%,Prioridad!$F$20=80%),Prioridad!$D$20,"")</f>
        <v/>
      </c>
      <c r="X14" s="135" t="str">
        <f>IF(AND(Prioridad!$E$21=100%,Prioridad!$F$21=80%),Prioridad!$D$21,"")</f>
        <v/>
      </c>
      <c r="Y14" s="135" t="str">
        <f>IF(AND(Prioridad!$E$22=100%,Prioridad!$F$22=80%),Prioridad!$D$22,"")</f>
        <v/>
      </c>
      <c r="Z14" s="141" t="str">
        <f>IF(AND(Prioridad!$E$27=100%,Prioridad!$F$27=80%),Prioridad!$D$27,"")</f>
        <v/>
      </c>
      <c r="AA14" s="142"/>
      <c r="AB14" s="143" t="str">
        <f>IF(AND(Prioridad!$E$20=100%,Prioridad!$F$20=100%),Prioridad!$D$20,"")</f>
        <v/>
      </c>
      <c r="AC14" s="143" t="str">
        <f>IF(AND(Prioridad!$E$21=100%,Prioridad!$F$21=100%),Prioridad!$D$21,"")</f>
        <v/>
      </c>
      <c r="AD14" s="143" t="str">
        <f>IF(AND(Prioridad!$E$22=100%,Prioridad!$F$22=100%),Prioridad!$D$22,"")</f>
        <v/>
      </c>
      <c r="AE14" s="144" t="str">
        <f>IF(AND(Prioridad!$E$27=100%,Prioridad!$F$27=100%),Prioridad!$D$27,"")</f>
        <v/>
      </c>
      <c r="AF14" s="93"/>
      <c r="AG14" s="120"/>
      <c r="AH14" s="130"/>
      <c r="AI14" s="130"/>
      <c r="AJ14" s="130"/>
      <c r="AK14" s="130"/>
      <c r="AL14" s="93"/>
      <c r="AM14" s="93"/>
    </row>
    <row r="15" spans="1:39" x14ac:dyDescent="0.2">
      <c r="A15" s="131"/>
      <c r="B15" s="286"/>
      <c r="C15" s="286"/>
      <c r="D15" s="132"/>
      <c r="F15" s="285"/>
      <c r="G15" s="140"/>
      <c r="H15" s="135" t="str">
        <f>IF(AND(Prioridad!$E$23=100%,Prioridad!$F$23=20%),Prioridad!$D$23,"")</f>
        <v/>
      </c>
      <c r="I15" s="135" t="str">
        <f>IF(AND(Prioridad!$E$25=100%,Prioridad!$F$25=20%),Prioridad!$D$25,"")</f>
        <v/>
      </c>
      <c r="J15" s="135" t="str">
        <f>IF(AND(Prioridad!$E$26=100%,Prioridad!$F$26=20%),Prioridad!$D$26,"")</f>
        <v/>
      </c>
      <c r="K15" s="136"/>
      <c r="L15" s="140"/>
      <c r="M15" s="135" t="str">
        <f>IF(AND(Prioridad!$E$23=100%,Prioridad!$F$23=40%),Prioridad!$D$23,"")</f>
        <v/>
      </c>
      <c r="N15" s="135" t="str">
        <f>IF(AND(Prioridad!$E$25=100%,Prioridad!$F$25=40%),Prioridad!$D$25,"")</f>
        <v/>
      </c>
      <c r="O15" s="135" t="str">
        <f>IF(AND(Prioridad!$E$26=100%,Prioridad!$F$26=40%),Prioridad!$D$26,"")</f>
        <v/>
      </c>
      <c r="P15" s="136"/>
      <c r="Q15" s="140"/>
      <c r="R15" s="135" t="str">
        <f>IF(AND(Prioridad!$E$23=100%,Prioridad!$F$23=60%),Prioridad!$D$23,"")</f>
        <v/>
      </c>
      <c r="S15" s="135" t="str">
        <f>IF(AND(Prioridad!$E$25=100%,Prioridad!$F$25=60%),Prioridad!$D$25,"")</f>
        <v/>
      </c>
      <c r="T15" s="135" t="str">
        <f>IF(AND(Prioridad!$E$26=100%,Prioridad!$F$26=60%),Prioridad!$D$26,"")</f>
        <v/>
      </c>
      <c r="U15" s="136"/>
      <c r="V15" s="140"/>
      <c r="W15" s="135" t="str">
        <f>IF(AND(Prioridad!$E$23=100%,Prioridad!$F$23=80%),Prioridad!$D$23,"")</f>
        <v/>
      </c>
      <c r="X15" s="135" t="str">
        <f>IF(AND(Prioridad!$E$25=100%,Prioridad!$F$25=80%),Prioridad!$D$25,"")</f>
        <v/>
      </c>
      <c r="Y15" s="135" t="str">
        <f>IF(AND(Prioridad!$E$26=100%,Prioridad!$F$26=80%),Prioridad!$D$26,"")</f>
        <v/>
      </c>
      <c r="Z15" s="136"/>
      <c r="AA15" s="142"/>
      <c r="AB15" s="143" t="str">
        <f>IF(AND(Prioridad!$E$23=100%,Prioridad!$F$23=100%),Prioridad!$D$23,"")</f>
        <v/>
      </c>
      <c r="AC15" s="143" t="str">
        <f>IF(AND(Prioridad!$E$25=100%,Prioridad!$F$25=100%),Prioridad!$D$25,"")</f>
        <v/>
      </c>
      <c r="AD15" s="143" t="str">
        <f>IF(AND(Prioridad!$E$26=100%,Prioridad!$F$26=100%),Prioridad!$D$26,"")</f>
        <v/>
      </c>
      <c r="AE15" s="145"/>
      <c r="AF15" s="93"/>
      <c r="AG15" s="120"/>
      <c r="AH15" s="130"/>
      <c r="AI15" s="130"/>
      <c r="AJ15" s="130"/>
      <c r="AK15" s="130"/>
      <c r="AL15" s="93"/>
      <c r="AM15" s="93"/>
    </row>
    <row r="16" spans="1:39" ht="13.5" customHeight="1" x14ac:dyDescent="0.2">
      <c r="A16" s="131"/>
      <c r="B16" s="286"/>
      <c r="C16" s="286"/>
      <c r="D16" s="132"/>
      <c r="F16" s="285"/>
      <c r="G16" s="146"/>
      <c r="H16" s="147" t="str">
        <f>IF(AND(Prioridad!$E$16=100%,Prioridad!$F$16=20%),Prioridad!$D$16,"")</f>
        <v/>
      </c>
      <c r="I16" s="147" t="str">
        <f>IF(AND(Prioridad!$E$19=100%,Prioridad!$F$19=20%),Prioridad!$D$19,"")</f>
        <v/>
      </c>
      <c r="J16" s="147" t="str">
        <f>IF(AND(Prioridad!$E$24=100%,Prioridad!$F$24=20%),Prioridad!$D$24,"")</f>
        <v/>
      </c>
      <c r="K16" s="148"/>
      <c r="L16" s="146"/>
      <c r="M16" s="147" t="str">
        <f>IF(AND(Prioridad!$E$16=100%,Prioridad!$F$16=40%),Prioridad!$D$16,"")</f>
        <v/>
      </c>
      <c r="N16" s="147" t="str">
        <f>IF(AND(Prioridad!$E$19=100%,Prioridad!$F$19=40%),Prioridad!$D$19,"")</f>
        <v/>
      </c>
      <c r="O16" s="147" t="str">
        <f>IF(AND(Prioridad!$E$24=100%,Prioridad!$F$24=40%),Prioridad!$D$24,"")</f>
        <v/>
      </c>
      <c r="P16" s="148"/>
      <c r="Q16" s="146"/>
      <c r="R16" s="147" t="str">
        <f>IF(AND(Prioridad!$E$16=100%,Prioridad!$F$16=60%),Prioridad!$D$16,"")</f>
        <v/>
      </c>
      <c r="S16" s="147" t="str">
        <f>IF(AND(Prioridad!$E$19=100%,Prioridad!$F$19=60%),Prioridad!$D$19,"")</f>
        <v/>
      </c>
      <c r="T16" s="147" t="str">
        <f>IF(AND(Prioridad!$E$24=100%,Prioridad!$F$24=60%),Prioridad!$D$24,"")</f>
        <v/>
      </c>
      <c r="U16" s="148"/>
      <c r="V16" s="146"/>
      <c r="W16" s="147" t="str">
        <f>IF(AND(Prioridad!$E$16=100%,Prioridad!$F$16=80%),Prioridad!$D$16,"")</f>
        <v/>
      </c>
      <c r="X16" s="147" t="str">
        <f>IF(AND(Prioridad!$E$19=100%,Prioridad!$F$19=80%),Prioridad!$D$19,"")</f>
        <v/>
      </c>
      <c r="Y16" s="147" t="str">
        <f>IF(AND(Prioridad!$E$24=100%,Prioridad!$F$24=80%),Prioridad!$D$24,"")</f>
        <v/>
      </c>
      <c r="Z16" s="148"/>
      <c r="AA16" s="149"/>
      <c r="AB16" s="150" t="str">
        <f>IF(AND(Prioridad!$E$16=100%,Prioridad!$F$16=100%),Prioridad!$D$16,"")</f>
        <v/>
      </c>
      <c r="AC16" s="150" t="str">
        <f>IF(AND(Prioridad!$E$19=100%,Prioridad!$F$19=100%),Prioridad!$D$19,"")</f>
        <v/>
      </c>
      <c r="AD16" s="150" t="str">
        <f>IF(AND(Prioridad!$E$24=100%,Prioridad!$F$24=100%),Prioridad!$D$24,"")</f>
        <v/>
      </c>
      <c r="AE16" s="151"/>
      <c r="AF16" s="93"/>
      <c r="AG16" s="120"/>
      <c r="AH16" s="130"/>
      <c r="AI16" s="130"/>
      <c r="AJ16" s="130"/>
      <c r="AK16" s="130"/>
      <c r="AL16" s="93"/>
      <c r="AM16" s="93"/>
    </row>
    <row r="17" spans="1:39" ht="7.5" customHeight="1" x14ac:dyDescent="0.2">
      <c r="A17" s="131"/>
      <c r="B17" s="286"/>
      <c r="C17" s="286"/>
      <c r="D17" s="132"/>
      <c r="F17" s="285" t="str">
        <f>+Prioridad!E33</f>
        <v>Alta</v>
      </c>
      <c r="G17" s="152"/>
      <c r="H17" s="153"/>
      <c r="I17" s="153"/>
      <c r="J17" s="153"/>
      <c r="K17" s="154"/>
      <c r="L17" s="155"/>
      <c r="M17" s="153"/>
      <c r="N17" s="153"/>
      <c r="O17" s="153"/>
      <c r="P17" s="154"/>
      <c r="Q17" s="156"/>
      <c r="R17" s="125"/>
      <c r="S17" s="125"/>
      <c r="T17" s="125"/>
      <c r="U17" s="126"/>
      <c r="V17" s="156"/>
      <c r="W17" s="125"/>
      <c r="X17" s="125"/>
      <c r="Y17" s="125"/>
      <c r="Z17" s="126"/>
      <c r="AA17" s="157"/>
      <c r="AB17" s="158"/>
      <c r="AC17" s="158"/>
      <c r="AD17" s="158"/>
      <c r="AE17" s="159"/>
      <c r="AF17" s="93"/>
      <c r="AG17" s="120"/>
      <c r="AH17" s="130"/>
      <c r="AI17" s="130"/>
      <c r="AJ17" s="130"/>
      <c r="AK17" s="130"/>
      <c r="AL17" s="93"/>
      <c r="AM17" s="93"/>
    </row>
    <row r="18" spans="1:39" x14ac:dyDescent="0.2">
      <c r="A18" s="131"/>
      <c r="B18" s="286"/>
      <c r="C18" s="286"/>
      <c r="D18" s="132"/>
      <c r="F18" s="285"/>
      <c r="G18" s="160"/>
      <c r="H18" s="161" t="str">
        <f>IF(AND(Prioridad!$E$15=80%,Prioridad!$F$15=20%),Prioridad!$D$15,"")</f>
        <v/>
      </c>
      <c r="I18" s="161" t="str">
        <f>IF(AND(Prioridad!$E$17=80%,Prioridad!$F$17=20%),Prioridad!$D$17,"")</f>
        <v/>
      </c>
      <c r="J18" s="161" t="str">
        <f>IF(AND(Prioridad!$E$18=80%,Prioridad!$F$18=20%),Prioridad!$D$18,"")</f>
        <v/>
      </c>
      <c r="K18" s="162"/>
      <c r="L18" s="163"/>
      <c r="M18" s="161" t="str">
        <f>IF(AND(Prioridad!$E$15=80%,Prioridad!$F$15=40%),Prioridad!$D$15,"")</f>
        <v/>
      </c>
      <c r="N18" s="164" t="str">
        <f>IF(AND(Prioridad!$E$17=80%,Prioridad!$F$17=40%),Prioridad!$D$17,"")</f>
        <v/>
      </c>
      <c r="O18" s="164" t="str">
        <f>IF(AND(Prioridad!$E$18=80%,Prioridad!$F$18=40%),Prioridad!$D$18,"")</f>
        <v/>
      </c>
      <c r="P18" s="162"/>
      <c r="Q18" s="165"/>
      <c r="R18" s="134" t="str">
        <f>IF(AND(Prioridad!$E$15=80%,Prioridad!$F$15=60%),Prioridad!$D$15,"")</f>
        <v/>
      </c>
      <c r="S18" s="135" t="str">
        <f>IF(AND(Prioridad!$E$17=80%,Prioridad!$F$17=60%),Prioridad!$D$17,"")</f>
        <v/>
      </c>
      <c r="T18" s="135" t="str">
        <f>IF(AND(Prioridad!$E$18=80%,Prioridad!$F$18=60%),Prioridad!$D$18,"")</f>
        <v/>
      </c>
      <c r="U18" s="136"/>
      <c r="V18" s="165"/>
      <c r="W18" s="134" t="str">
        <f>IF(AND(Prioridad!$E$15=80%,Prioridad!$F$15=80%),Prioridad!$D$15,"")</f>
        <v/>
      </c>
      <c r="X18" s="135" t="str">
        <f>IF(AND(Prioridad!$E$17=80%,Prioridad!$F$17=80%),Prioridad!$D$17,"")</f>
        <v/>
      </c>
      <c r="Y18" s="135" t="str">
        <f>IF(AND(Prioridad!$E$18=80%,Prioridad!$F$18=80%),Prioridad!$D$18,"")</f>
        <v/>
      </c>
      <c r="Z18" s="136"/>
      <c r="AA18" s="142"/>
      <c r="AB18" s="143" t="str">
        <f>IF(AND(Prioridad!$E$15=80%,Prioridad!$F$15=100%),Prioridad!$D$15,"")</f>
        <v/>
      </c>
      <c r="AC18" s="143" t="str">
        <f>IF(AND(Prioridad!$E$17=80%,Prioridad!$F$17=100%),Prioridad!$D$17,"")</f>
        <v/>
      </c>
      <c r="AD18" s="143" t="str">
        <f>IF(AND(Prioridad!$E$18=80%,Prioridad!$F$18=100%),Prioridad!$D$18,"")</f>
        <v/>
      </c>
      <c r="AE18" s="144"/>
      <c r="AF18" s="93"/>
      <c r="AG18" s="120"/>
      <c r="AH18" s="130"/>
      <c r="AI18" s="130"/>
      <c r="AJ18" s="130"/>
      <c r="AK18" s="130"/>
      <c r="AL18" s="93"/>
      <c r="AM18" s="93"/>
    </row>
    <row r="19" spans="1:39" x14ac:dyDescent="0.2">
      <c r="A19" s="131"/>
      <c r="B19" s="286"/>
      <c r="C19" s="286"/>
      <c r="D19" s="132"/>
      <c r="F19" s="285"/>
      <c r="G19" s="166"/>
      <c r="H19" s="164" t="str">
        <f>IF(AND(Prioridad!$E$20=80%,Prioridad!$F$20=20%),Prioridad!$D$20,"")</f>
        <v/>
      </c>
      <c r="I19" s="164" t="str">
        <f>IF(AND(Prioridad!$E$21=80%,Prioridad!$F$21=20%),Prioridad!$D$21,"")</f>
        <v/>
      </c>
      <c r="J19" s="164" t="str">
        <f>IF(AND(Prioridad!$E$22=80%,Prioridad!$F$22=20%),Prioridad!$D$22,"")</f>
        <v/>
      </c>
      <c r="K19" s="162" t="str">
        <f>IF(AND(Prioridad!$E$27=80%,Prioridad!$F$27=20%),Prioridad!$D$27,"")</f>
        <v/>
      </c>
      <c r="L19" s="167"/>
      <c r="M19" s="164" t="str">
        <f>IF(AND(Prioridad!$E$20=80%,Prioridad!$F$20=40%),Prioridad!$D$20,"")</f>
        <v/>
      </c>
      <c r="N19" s="164" t="str">
        <f>IF(AND(Prioridad!$E$21=80%,Prioridad!$F$21=40%),Prioridad!$D$21,"")</f>
        <v/>
      </c>
      <c r="O19" s="164" t="str">
        <f>IF(AND(Prioridad!$E$22=80%,Prioridad!$F$22=40%),Prioridad!$D$22,"")</f>
        <v/>
      </c>
      <c r="P19" s="168" t="str">
        <f>IF(AND(Prioridad!$E$27=80%,Prioridad!$F$27=40%),Prioridad!$D$27,"")</f>
        <v/>
      </c>
      <c r="Q19" s="169"/>
      <c r="R19" s="135" t="str">
        <f>IF(AND(Prioridad!$E$20=80%,Prioridad!$F$20=60%),Prioridad!$D$20,"")</f>
        <v/>
      </c>
      <c r="S19" s="135" t="str">
        <f>IF(AND(Prioridad!$E$21=80%,Prioridad!$F$21=60%),Prioridad!$D$21,"")</f>
        <v/>
      </c>
      <c r="T19" s="135" t="str">
        <f>IF(AND(Prioridad!$E$22=80%,Prioridad!$F$22=60%),Prioridad!$D$22,"")</f>
        <v/>
      </c>
      <c r="U19" s="141" t="str">
        <f>IF(AND(Prioridad!$E$27=80%,Prioridad!$F$27=60%),Prioridad!$D$27,"")</f>
        <v/>
      </c>
      <c r="V19" s="169"/>
      <c r="W19" s="135" t="str">
        <f>IF(AND(Prioridad!$E$20=80%,Prioridad!$F$20=80%),Prioridad!$D$20,"")</f>
        <v/>
      </c>
      <c r="X19" s="135" t="str">
        <f>IF(AND(Prioridad!$E$21=80%,Prioridad!$F$21=80%),Prioridad!$D$21,"")</f>
        <v/>
      </c>
      <c r="Y19" s="135" t="str">
        <f>IF(AND(Prioridad!$E$22=80%,Prioridad!$F$22=80%),Prioridad!$D$22,"")</f>
        <v/>
      </c>
      <c r="Z19" s="141" t="str">
        <f>IF(AND(Prioridad!$E$27=80%,Prioridad!$F$27=80%),Prioridad!$D$27,"")</f>
        <v/>
      </c>
      <c r="AA19" s="142"/>
      <c r="AB19" s="143" t="str">
        <f>IF(AND(Prioridad!$E$20=80%,Prioridad!$F$20=100%),Prioridad!$D$20,"")</f>
        <v/>
      </c>
      <c r="AC19" s="143" t="str">
        <f>IF(AND(Prioridad!$E$21=80%,Prioridad!$F$21=100%),Prioridad!$D$21,"")</f>
        <v/>
      </c>
      <c r="AD19" s="143" t="str">
        <f>IF(AND(Prioridad!$E$22=80%,Prioridad!$F$22=100%),Prioridad!$D$22,"")</f>
        <v/>
      </c>
      <c r="AE19" s="144" t="str">
        <f>IF(AND(Prioridad!$E$27=80%,Prioridad!$F$27=100%),Prioridad!$D$27,"")</f>
        <v/>
      </c>
      <c r="AF19" s="93"/>
      <c r="AG19" s="120"/>
      <c r="AH19" s="130"/>
      <c r="AI19" s="130"/>
      <c r="AJ19" s="130"/>
      <c r="AK19" s="130"/>
      <c r="AL19" s="93"/>
      <c r="AM19" s="93"/>
    </row>
    <row r="20" spans="1:39" x14ac:dyDescent="0.2">
      <c r="A20" s="131"/>
      <c r="B20" s="286"/>
      <c r="C20" s="286"/>
      <c r="D20" s="132"/>
      <c r="F20" s="285"/>
      <c r="G20" s="166"/>
      <c r="H20" s="164" t="str">
        <f>IF(AND(Prioridad!$E$23=80%,Prioridad!$F$23=20%),Prioridad!$D$23,"")</f>
        <v/>
      </c>
      <c r="I20" s="164" t="str">
        <f>IF(AND(Prioridad!$E$25=80%,Prioridad!$F$25=20%),Prioridad!$D$25,"")</f>
        <v/>
      </c>
      <c r="J20" s="164" t="str">
        <f>IF(AND(Prioridad!$E$26=80%,Prioridad!$F$26=20%),Prioridad!$D$26,"")</f>
        <v/>
      </c>
      <c r="K20" s="168"/>
      <c r="L20" s="167"/>
      <c r="M20" s="164" t="str">
        <f>IF(AND(Prioridad!$E$23=80%,Prioridad!$F$23=40%),Prioridad!$D$23,"")</f>
        <v/>
      </c>
      <c r="N20" s="164" t="str">
        <f>IF(AND(Prioridad!$E$25=80%,Prioridad!$F$25=40%),Prioridad!$D$25,"")</f>
        <v/>
      </c>
      <c r="O20" s="164" t="str">
        <f>IF(AND(Prioridad!$E$26=80%,Prioridad!$F$26=40%),Prioridad!$D$26,"")</f>
        <v/>
      </c>
      <c r="P20" s="162"/>
      <c r="Q20" s="169"/>
      <c r="R20" s="135" t="str">
        <f>IF(AND(Prioridad!$E$23=80%,Prioridad!$F$23=60%),Prioridad!$D$23,"")</f>
        <v/>
      </c>
      <c r="S20" s="135" t="str">
        <f>IF(AND(Prioridad!$E$25=80%,Prioridad!$F$25=60%),Prioridad!$D$25,"")</f>
        <v/>
      </c>
      <c r="T20" s="135" t="str">
        <f>IF(AND(Prioridad!$E$26=80%,Prioridad!$F$26=60%),Prioridad!$D$26,"")</f>
        <v/>
      </c>
      <c r="U20" s="136"/>
      <c r="V20" s="169"/>
      <c r="W20" s="135" t="str">
        <f>IF(AND(Prioridad!$E$23=80%,Prioridad!$F$23=80%),Prioridad!$D$23,"")</f>
        <v/>
      </c>
      <c r="X20" s="135" t="str">
        <f>IF(AND(Prioridad!$E$25=80%,Prioridad!$F$25=80%),Prioridad!$D$25,"")</f>
        <v/>
      </c>
      <c r="Y20" s="135" t="str">
        <f>IF(AND(Prioridad!$E$26=80%,Prioridad!$F$26=80%),Prioridad!$D$26,"")</f>
        <v/>
      </c>
      <c r="Z20" s="136"/>
      <c r="AA20" s="142"/>
      <c r="AB20" s="143" t="str">
        <f>IF(AND(Prioridad!$E$23=80%,Prioridad!$F$23=100%),Prioridad!$D$23,"")</f>
        <v/>
      </c>
      <c r="AC20" s="143" t="str">
        <f>IF(AND(Prioridad!$E$25=80%,Prioridad!$F$25=100%),Prioridad!$D$25,"")</f>
        <v/>
      </c>
      <c r="AD20" s="143" t="str">
        <f>IF(AND(Prioridad!$E$26=80%,Prioridad!$F$26=100%),Prioridad!$D$26,"")</f>
        <v/>
      </c>
      <c r="AE20" s="145"/>
      <c r="AF20" s="93"/>
      <c r="AG20" s="120"/>
      <c r="AH20" s="130"/>
      <c r="AI20" s="130"/>
      <c r="AJ20" s="130"/>
      <c r="AK20" s="130"/>
      <c r="AL20" s="93"/>
      <c r="AM20" s="93"/>
    </row>
    <row r="21" spans="1:39" x14ac:dyDescent="0.2">
      <c r="A21" s="131"/>
      <c r="B21" s="286"/>
      <c r="C21" s="286"/>
      <c r="D21" s="132"/>
      <c r="F21" s="285"/>
      <c r="G21" s="170"/>
      <c r="H21" s="171" t="str">
        <f>IF(AND(Prioridad!$E$16=80%,Prioridad!$F$16=20%),Prioridad!$D$16,"")</f>
        <v/>
      </c>
      <c r="I21" s="171" t="str">
        <f>IF(AND(Prioridad!$E$19=80%,Prioridad!$F$19=20%),Prioridad!$D$19,"")</f>
        <v/>
      </c>
      <c r="J21" s="171" t="str">
        <f>IF(AND(Prioridad!$E$24=80%,Prioridad!$F$24=20%),Prioridad!$D$24,"")</f>
        <v/>
      </c>
      <c r="K21" s="172"/>
      <c r="L21" s="173"/>
      <c r="M21" s="174" t="str">
        <f>IF(AND(Prioridad!$E$16=80%,Prioridad!$F$16=40%),Prioridad!$D$16,"")</f>
        <v/>
      </c>
      <c r="N21" s="174" t="str">
        <f>IF(AND(Prioridad!$E$19=80%,Prioridad!$F$19=40%),Prioridad!$D19,"")</f>
        <v/>
      </c>
      <c r="O21" s="174" t="str">
        <f>IF(AND(Prioridad!$E$24=80%,Prioridad!$F$24=40%),Prioridad!$D$24,"")</f>
        <v/>
      </c>
      <c r="P21" s="172"/>
      <c r="Q21" s="175"/>
      <c r="R21" s="147" t="str">
        <f>IF(AND(Prioridad!$E$16=80%,Prioridad!$F$16=60%),Prioridad!$D$16,"")</f>
        <v/>
      </c>
      <c r="S21" s="147" t="str">
        <f>IF(AND(Prioridad!$E$19=80%,Prioridad!$F$19=60%),Prioridad!$D$19,"")</f>
        <v/>
      </c>
      <c r="T21" s="147" t="str">
        <f>IF(AND(Prioridad!$E$24=80%,Prioridad!$F$24=60%),Prioridad!$D$24,"")</f>
        <v/>
      </c>
      <c r="U21" s="148"/>
      <c r="V21" s="175"/>
      <c r="W21" s="147" t="str">
        <f>IF(AND(Prioridad!$E$16=80%,Prioridad!$F$16=80%),Prioridad!$D$16,"")</f>
        <v/>
      </c>
      <c r="X21" s="147" t="str">
        <f>IF(AND(Prioridad!$E$19=80%,Prioridad!$F$19=80%),Prioridad!$D$19,"")</f>
        <v/>
      </c>
      <c r="Y21" s="147" t="str">
        <f>IF(AND(Prioridad!$E$24=80%,Prioridad!$F$24=80%),Prioridad!$D$24,"")</f>
        <v/>
      </c>
      <c r="Z21" s="148"/>
      <c r="AA21" s="176"/>
      <c r="AB21" s="177" t="str">
        <f>IF(AND(Prioridad!$E$16=80%,Prioridad!$F$16=100%),Prioridad!$D$16,"")</f>
        <v/>
      </c>
      <c r="AC21" s="177" t="str">
        <f>IF(AND(Prioridad!$E$19=80%,Prioridad!$F$19=100%),Prioridad!$D$19,"")</f>
        <v/>
      </c>
      <c r="AD21" s="150" t="str">
        <f>IF(AND(Prioridad!$E$24=80%,Prioridad!$F$24=100%),Prioridad!$D$24,"")</f>
        <v/>
      </c>
      <c r="AE21" s="151"/>
      <c r="AF21" s="93"/>
      <c r="AG21" s="120"/>
      <c r="AH21" s="130"/>
      <c r="AI21" s="130"/>
      <c r="AJ21" s="130"/>
      <c r="AK21" s="130"/>
      <c r="AL21" s="93"/>
      <c r="AM21" s="93"/>
    </row>
    <row r="22" spans="1:39" ht="7.5" customHeight="1" x14ac:dyDescent="0.2">
      <c r="A22" s="131"/>
      <c r="B22" s="286"/>
      <c r="C22" s="286"/>
      <c r="D22" s="132"/>
      <c r="F22" s="285" t="str">
        <f>+Prioridad!E32</f>
        <v>Media</v>
      </c>
      <c r="G22" s="152"/>
      <c r="H22" s="178"/>
      <c r="I22" s="178"/>
      <c r="J22" s="178"/>
      <c r="K22" s="154"/>
      <c r="L22" s="155"/>
      <c r="M22" s="178"/>
      <c r="N22" s="178"/>
      <c r="O22" s="178"/>
      <c r="P22" s="154"/>
      <c r="Q22" s="155"/>
      <c r="R22" s="153"/>
      <c r="S22" s="153"/>
      <c r="T22" s="153"/>
      <c r="U22" s="154"/>
      <c r="V22" s="134"/>
      <c r="W22" s="134"/>
      <c r="X22" s="134"/>
      <c r="Y22" s="134"/>
      <c r="Z22" s="179"/>
      <c r="AA22" s="157"/>
      <c r="AB22" s="158"/>
      <c r="AC22" s="158"/>
      <c r="AD22" s="158"/>
      <c r="AE22" s="159"/>
      <c r="AF22" s="93"/>
      <c r="AG22" s="120"/>
      <c r="AH22" s="130"/>
      <c r="AI22" s="130"/>
      <c r="AJ22" s="130"/>
      <c r="AK22" s="130"/>
      <c r="AL22" s="93"/>
      <c r="AM22" s="93"/>
    </row>
    <row r="23" spans="1:39" x14ac:dyDescent="0.2">
      <c r="A23" s="131"/>
      <c r="B23" s="286"/>
      <c r="C23" s="286"/>
      <c r="D23" s="132"/>
      <c r="F23" s="285"/>
      <c r="G23" s="160"/>
      <c r="H23" s="164" t="str">
        <f>IF(AND(Prioridad!$E$15=60%,Prioridad!$F$15=20%),Prioridad!$D$15,"")</f>
        <v/>
      </c>
      <c r="I23" s="164" t="str">
        <f>IF(AND(Prioridad!$E$17=60%,Prioridad!$F$17=20%),Prioridad!$D$17,"")</f>
        <v/>
      </c>
      <c r="J23" s="164" t="str">
        <f>IF(AND(Prioridad!$E$18=60%,Prioridad!$F$18=20%),Prioridad!$D$18,"")</f>
        <v/>
      </c>
      <c r="K23" s="162"/>
      <c r="L23" s="163"/>
      <c r="M23" s="164" t="str">
        <f>IF(AND(Prioridad!$E$15=60%,Prioridad!$F$15=40%),Prioridad!$D$15,"")</f>
        <v/>
      </c>
      <c r="N23" s="164" t="str">
        <f>IF(AND(Prioridad!$E$17=60%,Prioridad!$F$17=40%),Prioridad!$D$17,"")</f>
        <v/>
      </c>
      <c r="O23" s="164" t="str">
        <f>IF(AND(Prioridad!$E$18=60%,Prioridad!$F$18=40%),Prioridad!$D$18,"")</f>
        <v/>
      </c>
      <c r="P23" s="162"/>
      <c r="Q23" s="163"/>
      <c r="R23" s="161" t="str">
        <f>IF(AND(Prioridad!$E$15=60%,Prioridad!$F$15=60%),Prioridad!$D$15,"")</f>
        <v/>
      </c>
      <c r="S23" s="164" t="str">
        <f>IF(AND(Prioridad!$E$17=60%,Prioridad!$F$17=60%),Prioridad!$D$17,"")</f>
        <v/>
      </c>
      <c r="T23" s="164" t="str">
        <f>IF(AND(Prioridad!$E$18=60%,Prioridad!$F$18=60%),Prioridad!$D$18,"")</f>
        <v/>
      </c>
      <c r="U23" s="162"/>
      <c r="V23" s="134"/>
      <c r="W23" s="134" t="str">
        <f>IF(AND(Prioridad!$E$15=60%,Prioridad!$F$15=80%),Prioridad!$D$15,"")</f>
        <v/>
      </c>
      <c r="X23" s="135" t="str">
        <f>IF(AND(Prioridad!$E$17=60%,Prioridad!$F$17=80%),Prioridad!$D$17,"")</f>
        <v/>
      </c>
      <c r="Y23" s="135" t="str">
        <f>IF(AND(Prioridad!$E$18=60%,Prioridad!$F$18=80%),Prioridad!$D$18,"")</f>
        <v/>
      </c>
      <c r="Z23" s="179"/>
      <c r="AA23" s="142"/>
      <c r="AB23" s="143" t="str">
        <f>IF(AND(Prioridad!$E$15=60%,Prioridad!$F$15=100%),Prioridad!$D$15,"")</f>
        <v/>
      </c>
      <c r="AC23" s="143" t="str">
        <f>IF(AND(Prioridad!$E$17=60%,Prioridad!$F$17=100%),Prioridad!$D$17,"")</f>
        <v/>
      </c>
      <c r="AD23" s="143" t="str">
        <f>IF(AND(Prioridad!$E$18=60%,Prioridad!$F$18=100%),Prioridad!$D$18,"")</f>
        <v/>
      </c>
      <c r="AE23" s="144"/>
      <c r="AF23" s="93"/>
      <c r="AG23" s="120"/>
      <c r="AH23" s="130"/>
      <c r="AI23" s="130"/>
      <c r="AJ23" s="130"/>
      <c r="AK23" s="130"/>
      <c r="AL23" s="93"/>
      <c r="AM23" s="93"/>
    </row>
    <row r="24" spans="1:39" x14ac:dyDescent="0.2">
      <c r="A24" s="131"/>
      <c r="B24" s="286"/>
      <c r="C24" s="286"/>
      <c r="D24" s="132"/>
      <c r="F24" s="285"/>
      <c r="G24" s="160"/>
      <c r="H24" s="164" t="str">
        <f>IF(AND(Prioridad!$E$20=60%,Prioridad!$F$20=20%),Prioridad!$D$20,"")</f>
        <v/>
      </c>
      <c r="I24" s="164" t="str">
        <f>IF(AND(Prioridad!$E$21=60%,Prioridad!$F$21=20%),Prioridad!$D$21,"")</f>
        <v/>
      </c>
      <c r="J24" s="164" t="str">
        <f>IF(AND(Prioridad!$E$22=60%,Prioridad!$F$22=20%),Prioridad!$D$22,"")</f>
        <v/>
      </c>
      <c r="K24" s="168" t="str">
        <f>IF(AND(Prioridad!$E$27=60%,Prioridad!$F$27=20%),Prioridad!$D$27,"")</f>
        <v/>
      </c>
      <c r="L24" s="163"/>
      <c r="M24" s="164" t="str">
        <f>IF(AND(Prioridad!$E$20=60%,Prioridad!$F$20=40%),Prioridad!$D$20,"")</f>
        <v/>
      </c>
      <c r="N24" s="164" t="str">
        <f>IF(AND(Prioridad!$E$21=60%,Prioridad!$F$21=40%),Prioridad!$D$21,"")</f>
        <v/>
      </c>
      <c r="O24" s="164" t="str">
        <f>IF(AND(Prioridad!$E$22=60%,Prioridad!$F$22=40%),Prioridad!$D$22,"")</f>
        <v/>
      </c>
      <c r="P24" s="168" t="str">
        <f>IF(AND(Prioridad!$E$27=60%,Prioridad!$F$27=40%),Prioridad!$D$27,"")</f>
        <v/>
      </c>
      <c r="Q24" s="167"/>
      <c r="R24" s="164" t="str">
        <f>IF(AND(Prioridad!$E$20=60%,Prioridad!$F$20=60%),Prioridad!$D$20,"")</f>
        <v/>
      </c>
      <c r="S24" s="164" t="str">
        <f>IF(AND(Prioridad!$E$21=60%,Prioridad!$F$21=60%),Prioridad!$D$21,"")</f>
        <v/>
      </c>
      <c r="T24" s="164" t="str">
        <f>IF(AND(Prioridad!$E$22=60%,Prioridad!$F$22=60%),Prioridad!$D$22,"")</f>
        <v/>
      </c>
      <c r="U24" s="168" t="str">
        <f>IF(AND(Prioridad!$E$27=60%,Prioridad!$F$27=60%),Prioridad!$D$27,"")</f>
        <v/>
      </c>
      <c r="V24" s="135"/>
      <c r="W24" s="135" t="str">
        <f>IF(AND(Prioridad!$E$20=60%,Prioridad!$F$20=80%),Prioridad!$D$20,"")</f>
        <v/>
      </c>
      <c r="X24" s="135" t="str">
        <f>IF(AND(Prioridad!$E$21=60%,Prioridad!$F$21=80%),Prioridad!$D$21,"")</f>
        <v/>
      </c>
      <c r="Y24" s="135" t="str">
        <f>IF(AND(Prioridad!$E$22=60%,Prioridad!$F$22=80%),Prioridad!$D$22,"")</f>
        <v/>
      </c>
      <c r="Z24" s="135" t="str">
        <f>IF(AND(Prioridad!$E$27=60%,Prioridad!$F$27=80%),Prioridad!$D$27,"")</f>
        <v/>
      </c>
      <c r="AA24" s="142"/>
      <c r="AB24" s="143" t="str">
        <f>IF(AND(Prioridad!$E$20=60%,Prioridad!$F$20=100%),Prioridad!$D$20,"")</f>
        <v/>
      </c>
      <c r="AC24" s="143" t="str">
        <f>IF(AND(Prioridad!$E$21=60%,Prioridad!$F$21=100%),Prioridad!$D$21,"")</f>
        <v/>
      </c>
      <c r="AD24" s="143" t="str">
        <f>IF(AND(Prioridad!$E$22=60%,Prioridad!$F$22=100%),Prioridad!$D$22,"")</f>
        <v/>
      </c>
      <c r="AE24" s="144" t="str">
        <f>IF(AND(Prioridad!$E$27=60%,Prioridad!$F$27=100%),Prioridad!$D$27,"")</f>
        <v/>
      </c>
      <c r="AF24" s="93"/>
      <c r="AG24" s="120"/>
      <c r="AH24" s="130"/>
      <c r="AI24" s="130"/>
      <c r="AJ24" s="130"/>
      <c r="AK24" s="130"/>
      <c r="AL24" s="93"/>
      <c r="AM24" s="93"/>
    </row>
    <row r="25" spans="1:39" ht="13.5" customHeight="1" x14ac:dyDescent="0.2">
      <c r="A25" s="131"/>
      <c r="B25" s="286"/>
      <c r="C25" s="286"/>
      <c r="D25" s="132"/>
      <c r="F25" s="285"/>
      <c r="G25" s="160"/>
      <c r="H25" s="164" t="str">
        <f>IF(AND(Prioridad!$E$23=60%,Prioridad!$F$23=20%),Prioridad!$D$23,"")</f>
        <v/>
      </c>
      <c r="I25" s="164" t="str">
        <f>IF(AND(Prioridad!$E$25=60%,Prioridad!$F$25=20%),Prioridad!$D$25,"")</f>
        <v/>
      </c>
      <c r="J25" s="164" t="str">
        <f>IF(AND(Prioridad!$E$26=60%,Prioridad!$F$26=20%),Prioridad!$D$26,"")</f>
        <v/>
      </c>
      <c r="K25" s="162"/>
      <c r="L25" s="163"/>
      <c r="M25" s="164" t="str">
        <f>IF(AND(Prioridad!$E$23=60%,Prioridad!$F$23=40%),Prioridad!$D$23,"")</f>
        <v/>
      </c>
      <c r="N25" s="164" t="str">
        <f>IF(AND(Prioridad!$E$25=60%,Prioridad!$F$25=40%),Prioridad!$D$25,"")</f>
        <v/>
      </c>
      <c r="O25" s="164" t="str">
        <f>IF(AND(Prioridad!$E$26=60%,Prioridad!$F$26=40%),Prioridad!$D$26,"")</f>
        <v/>
      </c>
      <c r="P25" s="162"/>
      <c r="Q25" s="167"/>
      <c r="R25" s="164" t="str">
        <f>IF(AND(Prioridad!$E$23=60%,Prioridad!$F$23=60%),Prioridad!$D$23,"")</f>
        <v/>
      </c>
      <c r="S25" s="164" t="str">
        <f>IF(AND(Prioridad!$E$25=60%,Prioridad!$F$25=60%),Prioridad!$D$25,"")</f>
        <v/>
      </c>
      <c r="T25" s="164" t="str">
        <f>IF(AND(Prioridad!$E$26=60%,Prioridad!$F$26=60%),Prioridad!$D$26,"")</f>
        <v/>
      </c>
      <c r="U25" s="162"/>
      <c r="V25" s="135"/>
      <c r="W25" s="135" t="str">
        <f>IF(AND(Prioridad!$E$23=60%,Prioridad!$F$23=80%),Prioridad!$D$23,"")</f>
        <v/>
      </c>
      <c r="X25" s="135" t="str">
        <f>IF(AND(Prioridad!$E$25=60%,Prioridad!$F$25=80%),Prioridad!$D$25,"")</f>
        <v/>
      </c>
      <c r="Y25" s="135" t="str">
        <f>IF(AND(Prioridad!$E$26=60%,Prioridad!$F$26=80%),Prioridad!$D$26,"")</f>
        <v/>
      </c>
      <c r="Z25" s="179"/>
      <c r="AA25" s="142"/>
      <c r="AB25" s="143" t="str">
        <f>IF(AND(Prioridad!$E$23=60%,Prioridad!$F$23=100%),Prioridad!$D$23,"")</f>
        <v/>
      </c>
      <c r="AC25" s="143" t="str">
        <f>IF(AND(Prioridad!$E$25=60%,Prioridad!$F$25=100%),Prioridad!$D$25,"")</f>
        <v/>
      </c>
      <c r="AD25" s="143" t="str">
        <f>IF(AND(Prioridad!$E$26=60%,Prioridad!$F$26=100%),Prioridad!$D$26,"")</f>
        <v/>
      </c>
      <c r="AE25" s="145"/>
      <c r="AF25" s="93"/>
      <c r="AG25" s="120"/>
      <c r="AH25" s="180"/>
      <c r="AI25" s="180"/>
      <c r="AJ25" s="180"/>
      <c r="AK25" s="180"/>
      <c r="AL25" s="93"/>
      <c r="AM25" s="93"/>
    </row>
    <row r="26" spans="1:39" x14ac:dyDescent="0.2">
      <c r="A26" s="131"/>
      <c r="B26" s="286"/>
      <c r="C26" s="286"/>
      <c r="D26" s="132"/>
      <c r="F26" s="285"/>
      <c r="G26" s="181"/>
      <c r="H26" s="171" t="str">
        <f>IF(AND(Prioridad!$E$16=60%,Prioridad!$F$16=20%),Prioridad!$D$16,"")</f>
        <v/>
      </c>
      <c r="I26" s="171" t="str">
        <f>IF(AND(Prioridad!$E$19=60%,Prioridad!$F$19=20%),Prioridad!$D$19,"")</f>
        <v/>
      </c>
      <c r="J26" s="174" t="str">
        <f>IF(AND(Prioridad!$E$24=60%,Prioridad!$F$24=20%),Prioridad!$D$24,"")</f>
        <v/>
      </c>
      <c r="K26" s="172"/>
      <c r="L26" s="173"/>
      <c r="M26" s="171" t="str">
        <f>IF(AND(Prioridad!$E$16=60%,Prioridad!$F$16=40%),Prioridad!$D$16,"")</f>
        <v/>
      </c>
      <c r="N26" s="171" t="str">
        <f>IF(AND(Prioridad!$E$19=60%,Prioridad!$F$19=40%),Prioridad!$D$19,"")</f>
        <v/>
      </c>
      <c r="O26" s="174" t="str">
        <f>IF(AND(Prioridad!$E$24=60%,Prioridad!$F$24=40%),Prioridad!$D$24,"")</f>
        <v/>
      </c>
      <c r="P26" s="172"/>
      <c r="Q26" s="173"/>
      <c r="R26" s="174" t="str">
        <f>IF(AND(Prioridad!$E$16=60%,Prioridad!$F$16=60%),Prioridad!$D$16,"")</f>
        <v/>
      </c>
      <c r="S26" s="174" t="str">
        <f>IF(AND(Prioridad!$E$19=60%,Prioridad!$F$19=60%),Prioridad!$D$19,"")</f>
        <v/>
      </c>
      <c r="T26" s="174" t="str">
        <f>IF(AND(Prioridad!$E$24=60%,Prioridad!$F$24=60%),Prioridad!$D$24,"")</f>
        <v/>
      </c>
      <c r="U26" s="172"/>
      <c r="V26" s="134"/>
      <c r="W26" s="134" t="str">
        <f>IF(AND(Prioridad!$E$16=60%,Prioridad!$F$16=80%),Prioridad!$D$16,"")</f>
        <v/>
      </c>
      <c r="X26" s="134" t="str">
        <f>IF(AND(Prioridad!$E$19=60%,Prioridad!$F$19=80%),Prioridad!$D$19,"")</f>
        <v/>
      </c>
      <c r="Y26" s="134" t="str">
        <f>IF(AND(Prioridad!$E$24=60%,Prioridad!$F$24=80%),Prioridad!$D$24,"")</f>
        <v/>
      </c>
      <c r="Z26" s="179"/>
      <c r="AA26" s="176"/>
      <c r="AB26" s="177" t="str">
        <f>IF(AND(Prioridad!$E$16=60%,Prioridad!$F$16=100%),Prioridad!$D$16,"")</f>
        <v/>
      </c>
      <c r="AC26" s="177" t="str">
        <f>IF(AND(Prioridad!$E$19=60%,Prioridad!$F$19=100%),Prioridad!$D$19,"")</f>
        <v/>
      </c>
      <c r="AD26" s="150" t="str">
        <f>IF(AND(Prioridad!$E$24=60%,Prioridad!$F$24=100%),Prioridad!$D$24,"")</f>
        <v/>
      </c>
      <c r="AE26" s="151"/>
      <c r="AF26" s="93"/>
      <c r="AG26" s="120"/>
      <c r="AH26" s="180"/>
      <c r="AI26" s="180"/>
      <c r="AJ26" s="180"/>
      <c r="AK26" s="180"/>
      <c r="AL26" s="93"/>
      <c r="AM26" s="93"/>
    </row>
    <row r="27" spans="1:39" ht="7.5" customHeight="1" x14ac:dyDescent="0.2">
      <c r="A27" s="131"/>
      <c r="B27" s="286"/>
      <c r="C27" s="286"/>
      <c r="D27" s="132"/>
      <c r="F27" s="285" t="str">
        <f>+Prioridad!E31</f>
        <v>Baja</v>
      </c>
      <c r="G27" s="182"/>
      <c r="H27" s="183"/>
      <c r="I27" s="183"/>
      <c r="J27" s="183"/>
      <c r="K27" s="184"/>
      <c r="L27" s="155"/>
      <c r="M27" s="178"/>
      <c r="N27" s="178"/>
      <c r="O27" s="178"/>
      <c r="P27" s="154"/>
      <c r="Q27" s="155"/>
      <c r="R27" s="178"/>
      <c r="S27" s="178"/>
      <c r="T27" s="178"/>
      <c r="U27" s="154"/>
      <c r="V27" s="156"/>
      <c r="W27" s="125"/>
      <c r="X27" s="125"/>
      <c r="Y27" s="125"/>
      <c r="Z27" s="126"/>
      <c r="AA27" s="157"/>
      <c r="AB27" s="158"/>
      <c r="AC27" s="158"/>
      <c r="AD27" s="158"/>
      <c r="AE27" s="159"/>
      <c r="AF27" s="93"/>
      <c r="AG27" s="120"/>
      <c r="AH27" s="180"/>
      <c r="AI27" s="180"/>
      <c r="AJ27" s="180"/>
      <c r="AK27" s="180"/>
      <c r="AL27" s="93"/>
      <c r="AM27" s="93"/>
    </row>
    <row r="28" spans="1:39" x14ac:dyDescent="0.2">
      <c r="A28" s="131"/>
      <c r="B28" s="286"/>
      <c r="C28" s="286"/>
      <c r="D28" s="132"/>
      <c r="F28" s="285"/>
      <c r="G28" s="185"/>
      <c r="H28" s="186" t="str">
        <f>IF(AND(Prioridad!$E$15=40%,Prioridad!$F$15=20%),Prioridad!$D$15,"")</f>
        <v/>
      </c>
      <c r="I28" s="186" t="str">
        <f>IF(AND(Prioridad!$E$17=40%,Prioridad!$F$17=20%),Prioridad!$D$17,"")</f>
        <v/>
      </c>
      <c r="J28" s="186" t="str">
        <f>IF(AND(Prioridad!$E$18=40%,Prioridad!$F$18=20%),Prioridad!$D$18,"")</f>
        <v/>
      </c>
      <c r="K28" s="187"/>
      <c r="L28" s="163"/>
      <c r="M28" s="164" t="str">
        <f>IF(AND(Prioridad!$E$15=40%,Prioridad!$F$15=40%),Prioridad!$D$15,"")</f>
        <v/>
      </c>
      <c r="N28" s="164" t="str">
        <f>IF(AND(Prioridad!$E$17=40%,Prioridad!$F$17=40%),Prioridad!$D$17,"")</f>
        <v/>
      </c>
      <c r="O28" s="164" t="str">
        <f>IF(AND(Prioridad!$E$18=40%,Prioridad!$F$18=40%),Prioridad!$D$18,"")</f>
        <v/>
      </c>
      <c r="P28" s="162"/>
      <c r="Q28" s="163"/>
      <c r="R28" s="164" t="str">
        <f>IF(AND(Prioridad!$E$15=40%,Prioridad!$F$15=60%),Prioridad!$D$15,"")</f>
        <v/>
      </c>
      <c r="S28" s="164" t="str">
        <f>IF(AND(Prioridad!$E$17=40%,Prioridad!$F$17=60%),Prioridad!$D$17,"")</f>
        <v/>
      </c>
      <c r="T28" s="164" t="str">
        <f>IF(AND(Prioridad!$E$18=40%,Prioridad!$F$18=60%),Prioridad!$D$18,"")</f>
        <v/>
      </c>
      <c r="U28" s="162"/>
      <c r="V28" s="165"/>
      <c r="W28" s="134" t="str">
        <f>IF(AND(Prioridad!$E$15=40%,Prioridad!$F$15=80%),Prioridad!$D$15,"")</f>
        <v/>
      </c>
      <c r="X28" s="135" t="str">
        <f>IF(AND(Prioridad!$E$17=40%,Prioridad!$F$17=80%),Prioridad!$D$17,"")</f>
        <v/>
      </c>
      <c r="Y28" s="135" t="str">
        <f>IF(AND(Prioridad!$E$18=40%,Prioridad!$F$18=80%),Prioridad!$D$18,"")</f>
        <v/>
      </c>
      <c r="Z28" s="136"/>
      <c r="AA28" s="142"/>
      <c r="AB28" s="143" t="str">
        <f>IF(AND(Prioridad!$E$15=40%,Prioridad!$F$15=100%),Prioridad!$D$15,"")</f>
        <v/>
      </c>
      <c r="AC28" s="143" t="str">
        <f>IF(AND(Prioridad!$E$17=40%,Prioridad!$F$17=100%),Prioridad!$D$17,"")</f>
        <v/>
      </c>
      <c r="AD28" s="143" t="str">
        <f>IF(AND(Prioridad!$E$18=40%,Prioridad!$F$18=100%),Prioridad!$D$18,"")</f>
        <v/>
      </c>
      <c r="AE28" s="144"/>
      <c r="AF28" s="93"/>
      <c r="AG28" s="120"/>
      <c r="AH28" s="130"/>
      <c r="AI28" s="130"/>
      <c r="AJ28" s="130"/>
      <c r="AK28" s="130"/>
      <c r="AL28" s="93"/>
      <c r="AM28" s="93"/>
    </row>
    <row r="29" spans="1:39" x14ac:dyDescent="0.2">
      <c r="A29" s="131"/>
      <c r="B29" s="286"/>
      <c r="C29" s="286"/>
      <c r="D29" s="132"/>
      <c r="F29" s="285"/>
      <c r="G29" s="185"/>
      <c r="H29" s="186" t="str">
        <f>IF(AND(Prioridad!$E$20=40%,Prioridad!$F$20=20%),Prioridad!$D$20,"")</f>
        <v/>
      </c>
      <c r="I29" s="186" t="str">
        <f>IF(AND(Prioridad!$E$21=40%,Prioridad!$F$21=20%),Prioridad!$D$21,"")</f>
        <v/>
      </c>
      <c r="J29" s="186" t="str">
        <f>IF(AND(Prioridad!$E$22=40%,Prioridad!$F$22=20%),Prioridad!$D$22,"")</f>
        <v/>
      </c>
      <c r="K29" s="188" t="str">
        <f>IF(AND(Prioridad!$E$27=40%,Prioridad!$F$27=20%),Prioridad!$D$27,"")</f>
        <v/>
      </c>
      <c r="L29" s="163"/>
      <c r="M29" s="164" t="str">
        <f>IF(AND(Prioridad!$E$20=40%,Prioridad!$F$20=40%),Prioridad!$D$20,"")</f>
        <v/>
      </c>
      <c r="N29" s="164" t="str">
        <f>IF(AND(Prioridad!$E$21=40%,Prioridad!$F$21=40%),Prioridad!$D$21,"")</f>
        <v/>
      </c>
      <c r="O29" s="164" t="str">
        <f>IF(AND(Prioridad!$E$22=40%,Prioridad!$F$22=40%),Prioridad!$D$22,"")</f>
        <v/>
      </c>
      <c r="P29" s="168" t="str">
        <f>IF(AND(Prioridad!$E$27=40%,Prioridad!$F$27=40%),Prioridad!$D$27,"")</f>
        <v/>
      </c>
      <c r="Q29" s="163"/>
      <c r="R29" s="164" t="str">
        <f>IF(AND(Prioridad!$E$20=40%,Prioridad!$F$20=60%),Prioridad!$D$20,"")</f>
        <v/>
      </c>
      <c r="S29" s="164" t="str">
        <f>IF(AND(Prioridad!$E$21=40%,Prioridad!$F$21=60%),Prioridad!$D$21,"")</f>
        <v/>
      </c>
      <c r="T29" s="164" t="str">
        <f>IF(AND(Prioridad!$E$22=40%,Prioridad!$F$22=60%),Prioridad!$D$22,"")</f>
        <v/>
      </c>
      <c r="U29" s="168" t="str">
        <f>IF(AND(Prioridad!$E$27=40%,Prioridad!$F$27=60%),Prioridad!$D$27,"")</f>
        <v/>
      </c>
      <c r="V29" s="169"/>
      <c r="W29" s="135" t="str">
        <f>IF(AND(Prioridad!$E$20=40%,Prioridad!$F$20=80%),Prioridad!$D$20,"")</f>
        <v/>
      </c>
      <c r="X29" s="135" t="str">
        <f>IF(AND(Prioridad!$E$21=40%,Prioridad!$F$21=80%),Prioridad!$D$21,"")</f>
        <v/>
      </c>
      <c r="Y29" s="135" t="str">
        <f>IF(AND(Prioridad!$E$22=40%,Prioridad!$F$22=80%),Prioridad!$D$22,"")</f>
        <v/>
      </c>
      <c r="Z29" s="141" t="str">
        <f>IF(AND(Prioridad!$E$27=40%,Prioridad!$F$27=80%),Prioridad!$D$27,"")</f>
        <v/>
      </c>
      <c r="AA29" s="142"/>
      <c r="AB29" s="143" t="str">
        <f>IF(AND(Prioridad!$E$20=40%,Prioridad!$F$20=100%),Prioridad!$D$20,"")</f>
        <v/>
      </c>
      <c r="AC29" s="143" t="str">
        <f>IF(AND(Prioridad!$E$21=40%,Prioridad!$F$21=100%),Prioridad!$D$21,"")</f>
        <v/>
      </c>
      <c r="AD29" s="143" t="str">
        <f>IF(AND(Prioridad!$E$22=40%,Prioridad!$F$22=100%),Prioridad!$D$22,"")</f>
        <v/>
      </c>
      <c r="AE29" s="144" t="str">
        <f>IF(AND(Prioridad!$E$27=40%,Prioridad!$F$27=100%),Prioridad!$D$27,"")</f>
        <v/>
      </c>
      <c r="AF29" s="93"/>
      <c r="AG29" s="120"/>
      <c r="AH29" s="130"/>
      <c r="AI29" s="130"/>
      <c r="AJ29" s="130"/>
      <c r="AK29" s="130"/>
      <c r="AL29" s="93"/>
      <c r="AM29" s="93"/>
    </row>
    <row r="30" spans="1:39" ht="11.25" customHeight="1" x14ac:dyDescent="0.2">
      <c r="A30" s="131"/>
      <c r="B30" s="286"/>
      <c r="C30" s="286"/>
      <c r="D30" s="132"/>
      <c r="F30" s="285"/>
      <c r="G30" s="185"/>
      <c r="H30" s="186" t="str">
        <f>IF(AND(Prioridad!$E$23=40%,Prioridad!$F$23=20%),Prioridad!$D$23,"")</f>
        <v/>
      </c>
      <c r="I30" s="186" t="str">
        <f>IF(AND(Prioridad!$E$25=40%,Prioridad!$F$25=20%),Prioridad!$D$25,"")</f>
        <v/>
      </c>
      <c r="J30" s="186" t="str">
        <f>IF(AND(Prioridad!$E$26=40%,Prioridad!$F$26=20%),Prioridad!$D$26,"")</f>
        <v/>
      </c>
      <c r="K30" s="187"/>
      <c r="L30" s="163"/>
      <c r="M30" s="164" t="str">
        <f>IF(AND(Prioridad!$E$23=40%,Prioridad!$F$23=40%),Prioridad!$D$23,"")</f>
        <v/>
      </c>
      <c r="N30" s="164" t="str">
        <f>IF(AND(Prioridad!$E$25=40%,Prioridad!$F$25=40%),Prioridad!$D$25,"")</f>
        <v/>
      </c>
      <c r="O30" s="164" t="str">
        <f>IF(AND(Prioridad!$E$26=40%,Prioridad!$F$26=40%),Prioridad!$D$26,"")</f>
        <v/>
      </c>
      <c r="P30" s="162"/>
      <c r="Q30" s="163"/>
      <c r="R30" s="164" t="str">
        <f>IF(AND(Prioridad!$E$23=40%,Prioridad!$F$23=60%),Prioridad!$D$23,"")</f>
        <v/>
      </c>
      <c r="S30" s="164" t="str">
        <f>IF(AND(Prioridad!$E$25=40%,Prioridad!$F$25=60%),Prioridad!$D$25,"")</f>
        <v/>
      </c>
      <c r="T30" s="164" t="str">
        <f>IF(AND(Prioridad!$E$26=40%,Prioridad!$F$26=60%),Prioridad!$D$26,"")</f>
        <v/>
      </c>
      <c r="U30" s="162"/>
      <c r="V30" s="169"/>
      <c r="W30" s="135" t="str">
        <f>IF(AND(Prioridad!$E$23=40%,Prioridad!$F$23=80%),Prioridad!$D$23,"")</f>
        <v/>
      </c>
      <c r="X30" s="135" t="str">
        <f>IF(AND(Prioridad!$E$25=40%,Prioridad!$F$25=80%),Prioridad!$D$25,"")</f>
        <v/>
      </c>
      <c r="Y30" s="135" t="str">
        <f>IF(AND(Prioridad!$E$26=40%,Prioridad!$F$26=80%),Prioridad!$D$26,"")</f>
        <v/>
      </c>
      <c r="Z30" s="136"/>
      <c r="AA30" s="142"/>
      <c r="AB30" s="143" t="str">
        <f>IF(AND(Prioridad!$E$23=40%,Prioridad!$F$23=100%),Prioridad!$D$23,"")</f>
        <v/>
      </c>
      <c r="AC30" s="143" t="str">
        <f>IF(AND(Prioridad!$E$25=40%,Prioridad!$F$25=100%),Prioridad!$D$25,"")</f>
        <v/>
      </c>
      <c r="AD30" s="143" t="str">
        <f>IF(AND(Prioridad!$E$26=40%,Prioridad!$F$26=100%),Prioridad!$D$26,"")</f>
        <v/>
      </c>
      <c r="AE30" s="145"/>
      <c r="AF30" s="93"/>
      <c r="AG30" s="120"/>
      <c r="AH30" s="93"/>
      <c r="AI30" s="93"/>
      <c r="AJ30" s="93"/>
      <c r="AK30" s="93"/>
      <c r="AL30" s="93"/>
      <c r="AM30" s="93"/>
    </row>
    <row r="31" spans="1:39" x14ac:dyDescent="0.2">
      <c r="A31" s="131"/>
      <c r="B31" s="286"/>
      <c r="C31" s="286"/>
      <c r="D31" s="132"/>
      <c r="F31" s="285"/>
      <c r="G31" s="189"/>
      <c r="H31" s="190" t="str">
        <f>IF(AND(Prioridad!$E$16=40%,Prioridad!$F$16=20%),Prioridad!$D$16,"")</f>
        <v/>
      </c>
      <c r="I31" s="190" t="str">
        <f>IF(AND(Prioridad!$E$19=40%,Prioridad!$F$19=20%),Prioridad!$D$19,"")</f>
        <v/>
      </c>
      <c r="J31" s="191" t="str">
        <f>IF(AND(Prioridad!$E$24=40%,Prioridad!$F$24=20%),Prioridad!$D$24,"")</f>
        <v/>
      </c>
      <c r="K31" s="192"/>
      <c r="L31" s="173"/>
      <c r="M31" s="171" t="str">
        <f>IF(AND(Prioridad!$E$16=40%,Prioridad!$F$16=40%),Prioridad!$D$16,"")</f>
        <v/>
      </c>
      <c r="N31" s="171" t="str">
        <f>IF(AND(Prioridad!$E$19=40%,Prioridad!$F$19=40%),Prioridad!$D$19,"")</f>
        <v/>
      </c>
      <c r="O31" s="174" t="str">
        <f>IF(AND(Prioridad!$E$24=40%,Prioridad!$F$24=40%),Prioridad!$D$24,"")</f>
        <v/>
      </c>
      <c r="P31" s="172"/>
      <c r="Q31" s="173"/>
      <c r="R31" s="171" t="str">
        <f>IF(AND(Prioridad!$E$16=40%,Prioridad!$F$16=60%),Prioridad!$D$16,"")</f>
        <v/>
      </c>
      <c r="S31" s="171" t="str">
        <f>IF(AND(Prioridad!$E$19=40%,Prioridad!$F$19=60%),Prioridad!$D$19,"")</f>
        <v/>
      </c>
      <c r="T31" s="171" t="str">
        <f>IF(AND(Prioridad!$E$24=40%,Prioridad!$F$24=60%),Prioridad!$D$24,"")</f>
        <v/>
      </c>
      <c r="U31" s="172"/>
      <c r="V31" s="175"/>
      <c r="W31" s="147" t="str">
        <f>IF(AND(Prioridad!$E$16=40%,Prioridad!$F$16=80%),Prioridad!$D$16,"")</f>
        <v/>
      </c>
      <c r="X31" s="147" t="str">
        <f>IF(AND(Prioridad!$E$19=40%,Prioridad!$F$19=80%),Prioridad!$D$19,"")</f>
        <v/>
      </c>
      <c r="Y31" s="147" t="str">
        <f>IF(AND(Prioridad!$E$24=40%,Prioridad!$F$24=80%),Prioridad!$D$24,"")</f>
        <v/>
      </c>
      <c r="Z31" s="148"/>
      <c r="AA31" s="176"/>
      <c r="AB31" s="177" t="str">
        <f>IF(AND(Prioridad!$E$16=40%,Prioridad!$F$16=100%),Prioridad!$D$16,"")</f>
        <v/>
      </c>
      <c r="AC31" s="177" t="str">
        <f>IF(AND(Prioridad!$E$19=40%,Prioridad!$F$19=100%),Prioridad!$D$19,"")</f>
        <v/>
      </c>
      <c r="AD31" s="150" t="str">
        <f>IF(AND(Prioridad!$E$24=40%,Prioridad!$F$24=100%),Prioridad!$D$24,"")</f>
        <v/>
      </c>
      <c r="AE31" s="151"/>
      <c r="AF31" s="93"/>
      <c r="AG31" s="120"/>
      <c r="AH31" s="93"/>
      <c r="AI31" s="93"/>
      <c r="AJ31" s="93"/>
      <c r="AK31" s="93"/>
      <c r="AL31" s="93"/>
      <c r="AM31" s="93"/>
    </row>
    <row r="32" spans="1:39" ht="7.5" customHeight="1" x14ac:dyDescent="0.2">
      <c r="A32" s="131"/>
      <c r="B32" s="286"/>
      <c r="C32" s="286"/>
      <c r="D32" s="132"/>
      <c r="F32" s="285" t="str">
        <f>+Prioridad!E30</f>
        <v>Muy Baja</v>
      </c>
      <c r="G32" s="193"/>
      <c r="H32" s="194"/>
      <c r="I32" s="194"/>
      <c r="J32" s="194"/>
      <c r="K32" s="184"/>
      <c r="L32" s="195"/>
      <c r="M32" s="195"/>
      <c r="N32" s="186"/>
      <c r="O32" s="195"/>
      <c r="P32" s="195"/>
      <c r="Q32" s="155"/>
      <c r="R32" s="153"/>
      <c r="S32" s="178"/>
      <c r="T32" s="153"/>
      <c r="U32" s="154"/>
      <c r="V32" s="134"/>
      <c r="W32" s="134"/>
      <c r="X32" s="134"/>
      <c r="Y32" s="134"/>
      <c r="Z32" s="179"/>
      <c r="AA32" s="157"/>
      <c r="AB32" s="158"/>
      <c r="AC32" s="158"/>
      <c r="AD32" s="158"/>
      <c r="AE32" s="159"/>
      <c r="AF32" s="93"/>
      <c r="AG32" s="120"/>
      <c r="AH32" s="93"/>
      <c r="AI32" s="93"/>
      <c r="AJ32" s="93"/>
      <c r="AK32" s="93"/>
      <c r="AL32" s="93"/>
      <c r="AM32" s="93"/>
    </row>
    <row r="33" spans="1:39" ht="12.75" customHeight="1" x14ac:dyDescent="0.2">
      <c r="A33" s="131"/>
      <c r="B33" s="286"/>
      <c r="C33" s="286"/>
      <c r="D33" s="132"/>
      <c r="F33" s="285"/>
      <c r="G33" s="185"/>
      <c r="H33" s="186" t="str">
        <f>IF(AND(Prioridad!$E$15=20%,Prioridad!$F$15=20%),Prioridad!$D$15,"")</f>
        <v/>
      </c>
      <c r="I33" s="186" t="str">
        <f>IF(AND(Prioridad!$E$17=20%,Prioridad!$F$17=20%),Prioridad!$D$17,"")</f>
        <v/>
      </c>
      <c r="J33" s="186" t="str">
        <f>IF(AND(Prioridad!$E$18=20%,Prioridad!$F$18=20%),Prioridad!$D$18,"")</f>
        <v/>
      </c>
      <c r="K33" s="187"/>
      <c r="L33" s="195"/>
      <c r="M33" s="186" t="str">
        <f>IF(AND(Prioridad!$E$15=20%,Prioridad!$F$15=40%),Prioridad!$D$15,"")</f>
        <v/>
      </c>
      <c r="N33" s="186" t="str">
        <f>IF(AND(Prioridad!$E$17=20%,Prioridad!$F$17=40%),Prioridad!$D$17,"")</f>
        <v/>
      </c>
      <c r="O33" s="186" t="str">
        <f>IF(AND(Prioridad!$E$18=20%,Prioridad!$F$18=40%),Prioridad!$D$18,"")</f>
        <v/>
      </c>
      <c r="P33" s="195"/>
      <c r="Q33" s="163"/>
      <c r="R33" s="164" t="str">
        <f>IF(AND(Prioridad!$E$15=20%,Prioridad!$F$15=60%),Prioridad!$D$15,"")</f>
        <v/>
      </c>
      <c r="S33" s="164" t="str">
        <f>IF(AND(Prioridad!$E$17=20%,Prioridad!$F$17=60%),Prioridad!$D$17,"")</f>
        <v/>
      </c>
      <c r="T33" s="164" t="str">
        <f>IF(AND(Prioridad!$E$18=20%,Prioridad!$F$18=60%),Prioridad!$D$18,"")</f>
        <v/>
      </c>
      <c r="U33" s="162"/>
      <c r="V33" s="134"/>
      <c r="W33" s="134" t="str">
        <f>IF(AND(Prioridad!$E$15=20%,Prioridad!$F$15=80%),Prioridad!$D$15,"")</f>
        <v/>
      </c>
      <c r="X33" s="135" t="str">
        <f>IF(AND(Prioridad!$E$17=20%,Prioridad!$F$17=80%),Prioridad!$D$17,"")</f>
        <v/>
      </c>
      <c r="Y33" s="135" t="str">
        <f>IF(AND(Prioridad!$E$18=20%,Prioridad!$F$18=80%),Prioridad!$D$18,"")</f>
        <v/>
      </c>
      <c r="Z33" s="179"/>
      <c r="AA33" s="142"/>
      <c r="AB33" s="143" t="str">
        <f>IF(AND(Prioridad!$E$15=20%,Prioridad!$F$15=100%),Prioridad!$D$15,"")</f>
        <v/>
      </c>
      <c r="AC33" s="143" t="str">
        <f>IF(AND(Prioridad!$E$17=20%,Prioridad!$F$17=100%),Prioridad!$D$17,"")</f>
        <v/>
      </c>
      <c r="AD33" s="143" t="str">
        <f>IF(AND(Prioridad!$E$18=20%,Prioridad!$F$18=100%),Prioridad!$D$18,"")</f>
        <v/>
      </c>
      <c r="AE33" s="144"/>
      <c r="AF33" s="93"/>
      <c r="AG33" s="120"/>
      <c r="AH33" s="93"/>
      <c r="AI33" s="93"/>
      <c r="AJ33" s="93"/>
      <c r="AK33" s="93"/>
      <c r="AL33" s="93"/>
      <c r="AM33" s="93"/>
    </row>
    <row r="34" spans="1:39" x14ac:dyDescent="0.2">
      <c r="A34" s="196"/>
      <c r="B34" s="286"/>
      <c r="C34" s="286"/>
      <c r="D34" s="132"/>
      <c r="F34" s="285"/>
      <c r="G34" s="185"/>
      <c r="H34" s="186" t="str">
        <f>IF(AND(Prioridad!$E$20=20%,Prioridad!$F$20=20%),Prioridad!$D$20,"")</f>
        <v/>
      </c>
      <c r="I34" s="186" t="str">
        <f>IF(AND(Prioridad!$E$21=20%,Prioridad!$F$21=20%),Prioridad!$D$21,"")</f>
        <v/>
      </c>
      <c r="J34" s="186" t="str">
        <f>IF(AND(Prioridad!$E$22=20%,Prioridad!$F$22=20%),Prioridad!$D$22,"")</f>
        <v/>
      </c>
      <c r="K34" s="188" t="str">
        <f>IF(AND(Prioridad!$E$27=20%,Prioridad!$F$27=20%),Prioridad!$D$27,"")</f>
        <v/>
      </c>
      <c r="L34" s="195"/>
      <c r="M34" s="186" t="str">
        <f>IF(AND(Prioridad!$E$20=20%,Prioridad!$F$20=40%),Prioridad!$D$20,"")</f>
        <v/>
      </c>
      <c r="N34" s="186" t="str">
        <f>IF(AND(Prioridad!$E$21=20%,Prioridad!$F$21=40%),Prioridad!$D$21,"")</f>
        <v/>
      </c>
      <c r="O34" s="186" t="str">
        <f>IF(AND(Prioridad!$E$22=20%,Prioridad!$F$22=40%),Prioridad!$D$22,"")</f>
        <v/>
      </c>
      <c r="P34" s="186" t="str">
        <f>IF(AND(Prioridad!$E$27=20%,Prioridad!$F$27=40%),Prioridad!$D$27,"")</f>
        <v/>
      </c>
      <c r="Q34" s="163"/>
      <c r="R34" s="164" t="str">
        <f>IF(AND(Prioridad!$E$20=20%,Prioridad!$F$20=60%),Prioridad!$D$20,"")</f>
        <v/>
      </c>
      <c r="S34" s="164" t="str">
        <f>IF(AND(Prioridad!$E$21=20%,Prioridad!$F$21=60%),Prioridad!$D$21,"")</f>
        <v/>
      </c>
      <c r="T34" s="164" t="str">
        <f>IF(AND(Prioridad!$E$22=20%,Prioridad!$F$22=60%),Prioridad!$D$22,"")</f>
        <v/>
      </c>
      <c r="U34" s="168" t="str">
        <f>IF(AND(Prioridad!$E$27=20%,Prioridad!$F$27=60%),Prioridad!$D$27,"")</f>
        <v/>
      </c>
      <c r="V34" s="135"/>
      <c r="W34" s="135" t="str">
        <f>IF(AND(Prioridad!$E$20=20%,Prioridad!$F$20=80%),Prioridad!$D$20,"")</f>
        <v/>
      </c>
      <c r="X34" s="135" t="str">
        <f>IF(AND(Prioridad!$E$21=20%,Prioridad!$F$21=80%),Prioridad!$D$21,"")</f>
        <v/>
      </c>
      <c r="Y34" s="135" t="str">
        <f>IF(AND(Prioridad!$E$22=20%,Prioridad!$F$22=80%),Prioridad!$D$22,"")</f>
        <v/>
      </c>
      <c r="Z34" s="135" t="str">
        <f>IF(AND(Prioridad!$E$27=20%,Prioridad!$F$27=80%),Prioridad!$D$27,"")</f>
        <v/>
      </c>
      <c r="AA34" s="142"/>
      <c r="AB34" s="143" t="str">
        <f>IF(AND(Prioridad!$E$20=20%,Prioridad!$F$20=100%),Prioridad!$D$20,"")</f>
        <v/>
      </c>
      <c r="AC34" s="143" t="str">
        <f>IF(AND(Prioridad!$E$21=20%,Prioridad!$F$21=100%),Prioridad!$D$21,"")</f>
        <v/>
      </c>
      <c r="AD34" s="143" t="str">
        <f>IF(AND(Prioridad!$E$22=20%,Prioridad!$F$22=100%),Prioridad!$D$22,"")</f>
        <v/>
      </c>
      <c r="AE34" s="144" t="str">
        <f>IF(AND(Prioridad!$E$27=20%,Prioridad!$F$27=100%),Prioridad!$D$27,"")</f>
        <v/>
      </c>
      <c r="AF34" s="93"/>
      <c r="AG34" s="120"/>
      <c r="AH34" s="93"/>
      <c r="AI34" s="93"/>
      <c r="AJ34" s="93"/>
      <c r="AK34" s="93"/>
      <c r="AL34" s="93"/>
      <c r="AM34" s="93"/>
    </row>
    <row r="35" spans="1:39" x14ac:dyDescent="0.2">
      <c r="A35" s="196"/>
      <c r="B35" s="286"/>
      <c r="C35" s="286"/>
      <c r="D35" s="132"/>
      <c r="F35" s="285"/>
      <c r="G35" s="185"/>
      <c r="H35" s="186" t="str">
        <f>IF(AND(Prioridad!$E$23=20%,Prioridad!$F$23=20%),Prioridad!$D$23,"")</f>
        <v/>
      </c>
      <c r="I35" s="186" t="str">
        <f>IF(AND(Prioridad!$E$25=20%,Prioridad!$F$25=20%),Prioridad!$D$25,"")</f>
        <v/>
      </c>
      <c r="J35" s="186" t="str">
        <f>IF(AND(Prioridad!$E$26=20%,Prioridad!$F$26=20%),Prioridad!$D$26,"")</f>
        <v/>
      </c>
      <c r="K35" s="187"/>
      <c r="L35" s="195"/>
      <c r="M35" s="186" t="str">
        <f>IF(AND(Prioridad!$E$23=20%,Prioridad!$F$23=40%),Prioridad!$D$23,"")</f>
        <v/>
      </c>
      <c r="N35" s="186" t="str">
        <f>IF(AND(Prioridad!$E$25=20%,Prioridad!$F$25=40%),Prioridad!$D$25,"")</f>
        <v/>
      </c>
      <c r="O35" s="186" t="str">
        <f>IF(AND(Prioridad!$E$26=20%,Prioridad!$F$26=40%),Prioridad!$D$26,"")</f>
        <v/>
      </c>
      <c r="P35" s="195"/>
      <c r="Q35" s="163"/>
      <c r="R35" s="164" t="str">
        <f>IF(AND(Prioridad!$E$23=20%,Prioridad!$F$23=60%),Prioridad!$D$23,"")</f>
        <v/>
      </c>
      <c r="S35" s="164" t="str">
        <f>IF(AND(Prioridad!$E$25=20%,Prioridad!$F$25=60%),Prioridad!$D$25,"")</f>
        <v/>
      </c>
      <c r="T35" s="164" t="str">
        <f>IF(AND(Prioridad!$E$26=20%,Prioridad!$F$26=60%),Prioridad!$D$26,"")</f>
        <v/>
      </c>
      <c r="U35" s="162"/>
      <c r="V35" s="135"/>
      <c r="W35" s="135" t="str">
        <f>IF(AND(Prioridad!$E$23=20%,Prioridad!$F$23=80%),Prioridad!$D$23,"")</f>
        <v/>
      </c>
      <c r="X35" s="135" t="str">
        <f>IF(AND(Prioridad!$E$25=20%,Prioridad!$F$25=80%),Prioridad!$D$25,"")</f>
        <v/>
      </c>
      <c r="Y35" s="135" t="str">
        <f>IF(AND(Prioridad!$E$26=20%,Prioridad!$F$26=80%),Prioridad!$D$26,"")</f>
        <v/>
      </c>
      <c r="Z35" s="179"/>
      <c r="AA35" s="142"/>
      <c r="AB35" s="143" t="str">
        <f>IF(AND(Prioridad!$E$23=20%,Prioridad!$F$23=100%),Prioridad!$D$23,"")</f>
        <v/>
      </c>
      <c r="AC35" s="143" t="str">
        <f>IF(AND(Prioridad!$E$25=20%,Prioridad!$F$25=100%),Prioridad!$D$25,"")</f>
        <v/>
      </c>
      <c r="AD35" s="143" t="str">
        <f>IF(AND(Prioridad!$E$26=20%,Prioridad!$F$26=100%),Prioridad!$D$26,"")</f>
        <v/>
      </c>
      <c r="AE35" s="145"/>
      <c r="AF35" s="93"/>
      <c r="AG35" s="120"/>
      <c r="AH35" s="93"/>
      <c r="AI35" s="93"/>
      <c r="AJ35" s="93"/>
      <c r="AK35" s="93"/>
      <c r="AL35" s="93"/>
      <c r="AM35" s="93"/>
    </row>
    <row r="36" spans="1:39" x14ac:dyDescent="0.2">
      <c r="A36" s="196"/>
      <c r="B36" s="286"/>
      <c r="C36" s="286"/>
      <c r="D36" s="132"/>
      <c r="F36" s="285"/>
      <c r="G36" s="189"/>
      <c r="H36" s="190" t="str">
        <f>IF(AND(Prioridad!$E$16=20%,Prioridad!$F$16=20%),Prioridad!$D$16,"")</f>
        <v/>
      </c>
      <c r="I36" s="190" t="str">
        <f>IF(AND(Prioridad!$E$19=20%,Prioridad!$F$19=20%),Prioridad!$D$19,"")</f>
        <v/>
      </c>
      <c r="J36" s="191" t="str">
        <f>IF(AND(Prioridad!$E$24=20%,Prioridad!$F$24=20%),Prioridad!$D$24,"")</f>
        <v/>
      </c>
      <c r="K36" s="192"/>
      <c r="L36" s="191"/>
      <c r="M36" s="190" t="str">
        <f>IF(AND(Prioridad!$E$16=20%,Prioridad!$F$16=40%),Prioridad!$D$16,"")</f>
        <v/>
      </c>
      <c r="N36" s="190" t="str">
        <f>IF(AND(Prioridad!$E$19=20%,Prioridad!$F$19=40%),Prioridad!$D$19,"")</f>
        <v/>
      </c>
      <c r="O36" s="191" t="str">
        <f>IF(AND(Prioridad!$E$24=20%,Prioridad!$F$24=40%),Prioridad!$D$24,"")</f>
        <v/>
      </c>
      <c r="P36" s="191"/>
      <c r="Q36" s="173"/>
      <c r="R36" s="171" t="str">
        <f>IF(AND(Prioridad!$E$16=20%,Prioridad!$F$16=60%),Prioridad!$D$16,"")</f>
        <v/>
      </c>
      <c r="S36" s="171" t="str">
        <f>IF(AND(Prioridad!$E$19=20%,Prioridad!$F$19=60%),Prioridad!$D$19,"")</f>
        <v/>
      </c>
      <c r="T36" s="174" t="str">
        <f>IF(AND(Prioridad!$E$24=20%,Prioridad!$F$24=60%),Prioridad!$D$24,"")</f>
        <v/>
      </c>
      <c r="U36" s="172"/>
      <c r="V36" s="147"/>
      <c r="W36" s="147" t="str">
        <f>IF(AND(Prioridad!$E$16=20%,Prioridad!$F$16=80%),Prioridad!$D$16,"")</f>
        <v/>
      </c>
      <c r="X36" s="147" t="str">
        <f>IF(AND(Prioridad!$E$19=20%,Prioridad!$F$19=80%),Prioridad!$D$19,"")</f>
        <v/>
      </c>
      <c r="Y36" s="147" t="str">
        <f>IF(AND(Prioridad!$E$24=20%,Prioridad!$F$24=80%),Prioridad!$D$24,"")</f>
        <v/>
      </c>
      <c r="Z36" s="197"/>
      <c r="AA36" s="198"/>
      <c r="AB36" s="199" t="str">
        <f>IF(AND(Prioridad!$E$16=20%,Prioridad!$F$16=100%),Prioridad!$D$16,"")</f>
        <v/>
      </c>
      <c r="AC36" s="199" t="str">
        <f>IF(AND(Prioridad!$E$19=20%,Prioridad!$F$19=100%),Prioridad!$D$19,"")</f>
        <v/>
      </c>
      <c r="AD36" s="200" t="str">
        <f>IF(AND(Prioridad!$E$24=20%,Prioridad!$F$24=100%),Prioridad!$D$24,"")</f>
        <v/>
      </c>
      <c r="AE36" s="201"/>
      <c r="AF36" s="93"/>
      <c r="AG36" s="120"/>
      <c r="AH36" s="93"/>
      <c r="AI36" s="93"/>
      <c r="AJ36" s="93"/>
      <c r="AK36" s="93"/>
      <c r="AL36" s="93"/>
      <c r="AM36" s="93"/>
    </row>
    <row r="37" spans="1:39" ht="10.5" customHeight="1" x14ac:dyDescent="0.2">
      <c r="A37" s="120"/>
      <c r="F37" s="93"/>
      <c r="G37" s="285" t="str">
        <f>Prioridad!G30</f>
        <v>Leve</v>
      </c>
      <c r="H37" s="285"/>
      <c r="I37" s="285"/>
      <c r="J37" s="285"/>
      <c r="K37" s="285"/>
      <c r="L37" s="285" t="str">
        <f>+Prioridad!G31</f>
        <v>Menor</v>
      </c>
      <c r="M37" s="285"/>
      <c r="N37" s="285"/>
      <c r="O37" s="285"/>
      <c r="P37" s="285"/>
      <c r="Q37" s="285" t="str">
        <f>+Prioridad!G32</f>
        <v>Moderado</v>
      </c>
      <c r="R37" s="285"/>
      <c r="S37" s="285"/>
      <c r="T37" s="285"/>
      <c r="U37" s="285"/>
      <c r="V37" s="285" t="str">
        <f>+Prioridad!G33</f>
        <v>Mayor</v>
      </c>
      <c r="W37" s="285"/>
      <c r="X37" s="285"/>
      <c r="Y37" s="285"/>
      <c r="Z37" s="285"/>
      <c r="AA37" s="285" t="str">
        <f>+Prioridad!G34</f>
        <v>Catastrófico</v>
      </c>
      <c r="AB37" s="285"/>
      <c r="AC37" s="285"/>
      <c r="AD37" s="285"/>
      <c r="AE37" s="285"/>
      <c r="AF37" s="93"/>
      <c r="AG37" s="120"/>
      <c r="AH37" s="93"/>
      <c r="AI37" s="93"/>
      <c r="AJ37" s="93"/>
      <c r="AK37" s="93"/>
      <c r="AL37" s="93"/>
      <c r="AM37" s="93"/>
    </row>
    <row r="38" spans="1:39" x14ac:dyDescent="0.2">
      <c r="A38" s="120"/>
      <c r="F38" s="93"/>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93"/>
      <c r="AG38" s="120"/>
      <c r="AH38" s="93"/>
      <c r="AI38" s="93"/>
      <c r="AJ38" s="93"/>
      <c r="AK38" s="93"/>
      <c r="AL38" s="93"/>
      <c r="AM38" s="93"/>
    </row>
    <row r="39" spans="1:39" ht="6.75" customHeight="1" x14ac:dyDescent="0.2">
      <c r="A39" s="120"/>
      <c r="F39" s="93"/>
      <c r="G39" s="94"/>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23"/>
      <c r="AF39" s="202"/>
      <c r="AG39" s="120"/>
      <c r="AH39" s="93"/>
      <c r="AI39" s="93"/>
      <c r="AJ39" s="93"/>
      <c r="AK39" s="93"/>
      <c r="AL39" s="93"/>
      <c r="AM39" s="93"/>
    </row>
    <row r="40" spans="1:39" x14ac:dyDescent="0.2">
      <c r="A40" s="120"/>
      <c r="F40" s="93"/>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123"/>
      <c r="AF40" s="202"/>
      <c r="AG40" s="120"/>
      <c r="AH40" s="93"/>
      <c r="AI40" s="93"/>
      <c r="AJ40" s="93"/>
      <c r="AK40" s="93"/>
      <c r="AL40" s="93"/>
      <c r="AM40" s="93"/>
    </row>
    <row r="41" spans="1:39" x14ac:dyDescent="0.2">
      <c r="A41" s="120"/>
      <c r="F41" s="93"/>
      <c r="H41" s="283" t="s">
        <v>5</v>
      </c>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02"/>
      <c r="AG41" s="120"/>
      <c r="AH41" s="93"/>
      <c r="AI41" s="93"/>
      <c r="AJ41" s="93"/>
      <c r="AK41" s="93"/>
      <c r="AL41" s="93"/>
      <c r="AM41" s="93"/>
    </row>
    <row r="42" spans="1:39" x14ac:dyDescent="0.2">
      <c r="A42" s="120"/>
      <c r="F42" s="93"/>
      <c r="W42" s="203"/>
      <c r="AF42" s="202"/>
      <c r="AG42" s="120"/>
      <c r="AH42" s="93"/>
      <c r="AI42" s="93"/>
      <c r="AJ42" s="93"/>
      <c r="AK42" s="93"/>
      <c r="AL42" s="93"/>
      <c r="AM42" s="93"/>
    </row>
    <row r="43" spans="1:39" x14ac:dyDescent="0.2">
      <c r="A43" s="120"/>
      <c r="F43" s="93"/>
      <c r="W43" s="203"/>
      <c r="AF43" s="93"/>
      <c r="AG43" s="120"/>
      <c r="AH43" s="93"/>
      <c r="AI43" s="93"/>
      <c r="AJ43" s="93"/>
      <c r="AK43" s="93"/>
      <c r="AL43" s="93"/>
      <c r="AM43" s="93"/>
    </row>
    <row r="44" spans="1:39" x14ac:dyDescent="0.2">
      <c r="A44" s="120"/>
      <c r="F44" s="93"/>
      <c r="W44" s="203"/>
      <c r="AF44" s="93"/>
      <c r="AG44" s="120"/>
      <c r="AH44" s="93"/>
      <c r="AI44" s="93"/>
      <c r="AJ44" s="93"/>
      <c r="AK44" s="93"/>
      <c r="AL44" s="93"/>
      <c r="AM44" s="93"/>
    </row>
    <row r="45" spans="1:39" ht="23.25" customHeight="1" x14ac:dyDescent="0.2">
      <c r="A45" s="120"/>
      <c r="F45" s="93"/>
      <c r="H45" s="276" t="s">
        <v>597</v>
      </c>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93"/>
      <c r="AG45" s="120"/>
      <c r="AH45" s="93"/>
      <c r="AI45" s="93"/>
      <c r="AJ45" s="93"/>
      <c r="AK45" s="93"/>
      <c r="AL45" s="93"/>
      <c r="AM45" s="93"/>
    </row>
    <row r="46" spans="1:39" ht="11.25" customHeight="1" x14ac:dyDescent="0.2">
      <c r="A46" s="120"/>
      <c r="F46" s="93"/>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93"/>
      <c r="AG46" s="120"/>
      <c r="AH46" s="93"/>
      <c r="AI46" s="93"/>
      <c r="AJ46" s="93"/>
      <c r="AK46" s="93"/>
      <c r="AL46" s="93"/>
      <c r="AM46" s="93"/>
    </row>
    <row r="47" spans="1:39" ht="15" customHeight="1" x14ac:dyDescent="0.2">
      <c r="A47" s="120"/>
      <c r="F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120"/>
      <c r="AH47" s="93"/>
      <c r="AI47" s="93"/>
      <c r="AJ47" s="93"/>
      <c r="AK47" s="93"/>
      <c r="AL47" s="93"/>
      <c r="AM47" s="93"/>
    </row>
    <row r="48" spans="1:39" ht="30.95" customHeight="1" x14ac:dyDescent="0.2">
      <c r="A48" s="120"/>
      <c r="F48" s="93"/>
      <c r="H48" s="281" t="s">
        <v>521</v>
      </c>
      <c r="I48" s="281"/>
      <c r="J48" s="281"/>
      <c r="K48" s="281"/>
      <c r="L48" s="272" t="s">
        <v>598</v>
      </c>
      <c r="M48" s="273"/>
      <c r="N48" s="273"/>
      <c r="O48" s="273"/>
      <c r="P48" s="273"/>
      <c r="Q48" s="273"/>
      <c r="R48" s="273"/>
      <c r="S48" s="273"/>
      <c r="T48" s="273"/>
      <c r="U48" s="273"/>
      <c r="V48" s="273"/>
      <c r="W48" s="273"/>
      <c r="X48" s="273"/>
      <c r="Y48" s="273"/>
      <c r="Z48" s="273"/>
      <c r="AA48" s="273"/>
      <c r="AB48" s="273"/>
      <c r="AC48" s="273"/>
      <c r="AD48" s="273"/>
      <c r="AE48" s="274"/>
      <c r="AF48" s="93"/>
      <c r="AG48" s="120"/>
      <c r="AH48" s="93"/>
      <c r="AI48" s="93"/>
      <c r="AJ48" s="93"/>
      <c r="AK48" s="93"/>
      <c r="AL48" s="93"/>
      <c r="AM48" s="93"/>
    </row>
    <row r="49" spans="1:39" ht="30.95" customHeight="1" x14ac:dyDescent="0.2">
      <c r="A49" s="120"/>
      <c r="F49" s="93"/>
      <c r="H49" s="277" t="s">
        <v>522</v>
      </c>
      <c r="I49" s="278"/>
      <c r="J49" s="278"/>
      <c r="K49" s="279"/>
      <c r="L49" s="275" t="s">
        <v>599</v>
      </c>
      <c r="M49" s="275"/>
      <c r="N49" s="275"/>
      <c r="O49" s="275"/>
      <c r="P49" s="275"/>
      <c r="Q49" s="275"/>
      <c r="R49" s="275"/>
      <c r="S49" s="275"/>
      <c r="T49" s="275"/>
      <c r="U49" s="275"/>
      <c r="V49" s="275"/>
      <c r="W49" s="275"/>
      <c r="X49" s="275"/>
      <c r="Y49" s="275"/>
      <c r="Z49" s="275"/>
      <c r="AA49" s="275"/>
      <c r="AB49" s="275"/>
      <c r="AC49" s="275"/>
      <c r="AD49" s="275"/>
      <c r="AE49" s="275"/>
      <c r="AF49" s="93"/>
      <c r="AG49" s="120"/>
      <c r="AH49" s="93"/>
      <c r="AI49" s="93"/>
      <c r="AJ49" s="93"/>
      <c r="AK49" s="93"/>
      <c r="AL49" s="93"/>
      <c r="AM49" s="93"/>
    </row>
    <row r="50" spans="1:39" ht="30.95" customHeight="1" x14ac:dyDescent="0.2">
      <c r="A50" s="120"/>
      <c r="F50" s="93"/>
      <c r="H50" s="280" t="s">
        <v>523</v>
      </c>
      <c r="I50" s="280"/>
      <c r="J50" s="280"/>
      <c r="K50" s="280"/>
      <c r="L50" s="275" t="s">
        <v>600</v>
      </c>
      <c r="M50" s="275"/>
      <c r="N50" s="275"/>
      <c r="O50" s="275"/>
      <c r="P50" s="275"/>
      <c r="Q50" s="275"/>
      <c r="R50" s="275"/>
      <c r="S50" s="275"/>
      <c r="T50" s="275"/>
      <c r="U50" s="275"/>
      <c r="V50" s="275"/>
      <c r="W50" s="275"/>
      <c r="X50" s="275"/>
      <c r="Y50" s="275"/>
      <c r="Z50" s="275"/>
      <c r="AA50" s="275"/>
      <c r="AB50" s="275"/>
      <c r="AC50" s="275"/>
      <c r="AD50" s="275"/>
      <c r="AE50" s="275"/>
      <c r="AF50" s="93"/>
      <c r="AG50" s="120"/>
      <c r="AH50" s="93"/>
      <c r="AI50" s="93"/>
      <c r="AJ50" s="93"/>
      <c r="AK50" s="93"/>
      <c r="AL50" s="93"/>
      <c r="AM50" s="93"/>
    </row>
    <row r="51" spans="1:39" ht="30.95" customHeight="1" x14ac:dyDescent="0.2">
      <c r="A51" s="120"/>
      <c r="F51" s="93"/>
      <c r="H51" s="282" t="s">
        <v>524</v>
      </c>
      <c r="I51" s="282"/>
      <c r="J51" s="282"/>
      <c r="K51" s="282"/>
      <c r="L51" s="275" t="s">
        <v>601</v>
      </c>
      <c r="M51" s="275"/>
      <c r="N51" s="275"/>
      <c r="O51" s="275"/>
      <c r="P51" s="275"/>
      <c r="Q51" s="275"/>
      <c r="R51" s="275"/>
      <c r="S51" s="275"/>
      <c r="T51" s="275"/>
      <c r="U51" s="275"/>
      <c r="V51" s="275"/>
      <c r="W51" s="275"/>
      <c r="X51" s="275"/>
      <c r="Y51" s="275"/>
      <c r="Z51" s="275"/>
      <c r="AA51" s="275"/>
      <c r="AB51" s="275"/>
      <c r="AC51" s="275"/>
      <c r="AD51" s="275"/>
      <c r="AE51" s="275"/>
      <c r="AF51" s="93"/>
      <c r="AG51" s="120"/>
      <c r="AH51" s="93"/>
      <c r="AI51" s="93"/>
      <c r="AJ51" s="93"/>
      <c r="AK51" s="93"/>
      <c r="AL51" s="93"/>
      <c r="AM51" s="93"/>
    </row>
    <row r="52" spans="1:39" ht="12.75" customHeight="1" x14ac:dyDescent="0.2">
      <c r="A52" s="120"/>
      <c r="F52" s="93"/>
      <c r="H52" s="205"/>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120"/>
      <c r="AH52" s="206"/>
      <c r="AI52" s="206"/>
      <c r="AJ52" s="206"/>
      <c r="AK52" s="93"/>
      <c r="AL52" s="93"/>
      <c r="AM52" s="93"/>
    </row>
    <row r="53" spans="1:39" x14ac:dyDescent="0.2">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93"/>
      <c r="AI53" s="93"/>
      <c r="AJ53" s="93"/>
      <c r="AK53" s="93"/>
      <c r="AL53" s="93"/>
      <c r="AM53" s="93"/>
    </row>
  </sheetData>
  <sheetProtection algorithmName="SHA-512" hashValue="tuw/TejxC0o3SGmALpF0OOtzcNFII6P7fGTcYen++2G4dpLC4XU5gUaChnN5XNBHitg3Pt1r+pFIgRnhn+kDrg==" saltValue="w9cQL8PG7+ORysmywenvYg==" spinCount="100000" sheet="1" formatCells="0" formatColumns="0" formatRows="0"/>
  <mergeCells count="24">
    <mergeCell ref="H51:K51"/>
    <mergeCell ref="L51:AE51"/>
    <mergeCell ref="H41:AE41"/>
    <mergeCell ref="C8:AE8"/>
    <mergeCell ref="H40:AD40"/>
    <mergeCell ref="G37:K38"/>
    <mergeCell ref="L37:P38"/>
    <mergeCell ref="Q37:U38"/>
    <mergeCell ref="V37:Z38"/>
    <mergeCell ref="AA37:AE38"/>
    <mergeCell ref="B12:C36"/>
    <mergeCell ref="F12:F16"/>
    <mergeCell ref="F17:F21"/>
    <mergeCell ref="F22:F26"/>
    <mergeCell ref="F27:F31"/>
    <mergeCell ref="F32:F36"/>
    <mergeCell ref="H10:AE10"/>
    <mergeCell ref="L48:AE48"/>
    <mergeCell ref="L49:AE49"/>
    <mergeCell ref="L50:AE50"/>
    <mergeCell ref="H45:AE45"/>
    <mergeCell ref="H49:K49"/>
    <mergeCell ref="H50:K50"/>
    <mergeCell ref="H48:K48"/>
  </mergeCells>
  <pageMargins left="0.75" right="0.75" top="1" bottom="1" header="0.5" footer="0.5"/>
  <pageSetup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S30"/>
  <sheetViews>
    <sheetView showGridLines="0" showRowColHeaders="0" zoomScaleNormal="100" workbookViewId="0">
      <selection activeCell="P15" sqref="P15:P27"/>
    </sheetView>
  </sheetViews>
  <sheetFormatPr baseColWidth="10" defaultColWidth="0" defaultRowHeight="0" customHeight="1" zeroHeight="1" x14ac:dyDescent="0.2"/>
  <cols>
    <col min="1" max="1" width="1.28515625" style="208" customWidth="1"/>
    <col min="2" max="2" width="7" style="209" customWidth="1"/>
    <col min="3" max="3" width="4" style="209" customWidth="1"/>
    <col min="4" max="4" width="26.5703125" style="209" customWidth="1"/>
    <col min="5" max="16" width="7" style="209" customWidth="1"/>
    <col min="17" max="17" width="18.140625" style="209" customWidth="1"/>
    <col min="18" max="18" width="30.28515625" style="209" customWidth="1"/>
    <col min="19" max="19" width="4.7109375" style="209" customWidth="1"/>
    <col min="20" max="16384" width="10.28515625" style="209" hidden="1"/>
  </cols>
  <sheetData>
    <row r="1" spans="1:19" s="208" customFormat="1" ht="17.25" customHeight="1" x14ac:dyDescent="0.2"/>
    <row r="2" spans="1:19" ht="17.25" customHeight="1" x14ac:dyDescent="0.2"/>
    <row r="3" spans="1:19" ht="17.25" customHeight="1" x14ac:dyDescent="0.2">
      <c r="B3" s="210"/>
      <c r="C3" s="211"/>
      <c r="D3" s="212"/>
      <c r="E3" s="212"/>
      <c r="F3" s="212"/>
      <c r="G3" s="211"/>
      <c r="H3" s="212"/>
      <c r="I3" s="211"/>
      <c r="J3" s="211"/>
      <c r="K3" s="211"/>
      <c r="L3" s="211"/>
      <c r="M3" s="211"/>
      <c r="N3" s="211"/>
      <c r="O3" s="211"/>
      <c r="P3" s="211"/>
    </row>
    <row r="4" spans="1:19" ht="17.25" customHeight="1" x14ac:dyDescent="0.2">
      <c r="B4" s="210"/>
      <c r="C4" s="211"/>
      <c r="D4" s="212"/>
      <c r="E4" s="212"/>
      <c r="F4" s="212"/>
      <c r="G4" s="211"/>
      <c r="H4" s="212"/>
      <c r="I4" s="211"/>
      <c r="J4" s="211"/>
      <c r="K4" s="211"/>
      <c r="L4" s="211"/>
      <c r="M4" s="211"/>
      <c r="N4" s="211"/>
      <c r="O4" s="211"/>
      <c r="P4" s="211"/>
    </row>
    <row r="5" spans="1:19" ht="17.25" customHeight="1" x14ac:dyDescent="0.2">
      <c r="B5" s="210"/>
      <c r="C5" s="210"/>
      <c r="D5" s="210"/>
      <c r="E5" s="210"/>
      <c r="F5" s="210"/>
      <c r="G5" s="210"/>
      <c r="H5" s="210"/>
      <c r="I5" s="210"/>
      <c r="J5" s="210"/>
      <c r="K5" s="210"/>
      <c r="L5" s="210"/>
      <c r="M5" s="210"/>
      <c r="N5" s="210"/>
      <c r="O5" s="210"/>
      <c r="P5" s="210"/>
      <c r="Q5" s="210"/>
    </row>
    <row r="6" spans="1:19" s="87" customFormat="1" ht="17.25" customHeight="1" x14ac:dyDescent="0.25">
      <c r="A6" s="90"/>
      <c r="C6" s="230" t="s">
        <v>602</v>
      </c>
      <c r="D6" s="230"/>
      <c r="E6" s="230"/>
      <c r="F6" s="230"/>
      <c r="G6" s="230"/>
      <c r="H6" s="230"/>
      <c r="I6" s="230"/>
      <c r="J6" s="230"/>
      <c r="K6" s="230"/>
      <c r="L6" s="230"/>
      <c r="M6" s="230"/>
      <c r="N6" s="230"/>
      <c r="O6" s="230"/>
      <c r="P6" s="230"/>
      <c r="Q6" s="230"/>
      <c r="R6" s="230"/>
      <c r="S6" s="85"/>
    </row>
    <row r="7" spans="1:19" ht="17.25" customHeight="1" x14ac:dyDescent="0.2">
      <c r="B7" s="210"/>
      <c r="C7" s="210"/>
      <c r="D7" s="210"/>
      <c r="E7" s="210"/>
      <c r="F7" s="210"/>
      <c r="G7" s="210"/>
      <c r="H7" s="210"/>
      <c r="I7" s="210"/>
      <c r="J7" s="210"/>
      <c r="K7" s="210"/>
      <c r="L7" s="210"/>
      <c r="M7" s="210"/>
      <c r="N7" s="210"/>
      <c r="O7" s="210"/>
      <c r="P7" s="210"/>
      <c r="Q7" s="210"/>
    </row>
    <row r="8" spans="1:19" ht="17.25" customHeight="1" x14ac:dyDescent="0.2">
      <c r="B8" s="211"/>
      <c r="C8" s="211"/>
      <c r="D8" s="212"/>
      <c r="E8" s="212"/>
      <c r="F8" s="212"/>
      <c r="G8" s="211"/>
      <c r="H8" s="212"/>
      <c r="I8" s="211"/>
      <c r="J8" s="211"/>
      <c r="K8" s="211"/>
      <c r="L8" s="211"/>
      <c r="M8" s="211"/>
      <c r="N8" s="211"/>
      <c r="O8" s="211"/>
      <c r="P8" s="211"/>
    </row>
    <row r="9" spans="1:19" ht="17.25" customHeight="1" x14ac:dyDescent="0.2">
      <c r="C9" s="210"/>
      <c r="D9" s="289" t="s">
        <v>603</v>
      </c>
      <c r="E9" s="289"/>
      <c r="F9" s="289"/>
      <c r="G9" s="289"/>
      <c r="H9" s="289"/>
      <c r="I9" s="289"/>
      <c r="J9" s="289"/>
      <c r="K9" s="289"/>
      <c r="L9" s="289"/>
      <c r="M9" s="289"/>
      <c r="N9" s="289"/>
      <c r="O9" s="289"/>
      <c r="P9" s="289"/>
      <c r="Q9" s="289"/>
      <c r="R9" s="289"/>
    </row>
    <row r="10" spans="1:19" ht="17.25" customHeight="1" x14ac:dyDescent="0.2">
      <c r="B10" s="211"/>
      <c r="C10" s="211"/>
      <c r="D10" s="212"/>
      <c r="E10" s="212"/>
      <c r="F10" s="212"/>
      <c r="G10" s="211"/>
      <c r="H10" s="212"/>
      <c r="I10" s="211"/>
      <c r="J10" s="211"/>
      <c r="K10" s="211"/>
      <c r="L10" s="211"/>
      <c r="M10" s="211"/>
      <c r="N10" s="211"/>
      <c r="O10" s="211"/>
      <c r="P10" s="211"/>
    </row>
    <row r="11" spans="1:19" ht="17.25" customHeight="1" x14ac:dyDescent="0.2">
      <c r="B11" s="211"/>
      <c r="C11" s="211"/>
      <c r="D11" s="211"/>
      <c r="E11" s="211"/>
      <c r="F11" s="211"/>
      <c r="G11" s="211"/>
      <c r="H11" s="211"/>
      <c r="I11" s="211"/>
      <c r="J11" s="211"/>
      <c r="K11" s="211"/>
      <c r="L11" s="211"/>
      <c r="M11" s="211"/>
      <c r="N11" s="211"/>
      <c r="O11" s="211"/>
      <c r="P11" s="211"/>
    </row>
    <row r="12" spans="1:19" ht="17.25" customHeight="1" x14ac:dyDescent="0.2">
      <c r="B12" s="211"/>
      <c r="C12" s="211"/>
      <c r="D12" s="211"/>
      <c r="E12" s="211"/>
      <c r="F12" s="211"/>
      <c r="G12" s="211"/>
      <c r="H12" s="211"/>
      <c r="I12" s="211"/>
      <c r="J12" s="211"/>
      <c r="K12" s="211"/>
      <c r="L12" s="211"/>
      <c r="M12" s="211"/>
      <c r="N12" s="211"/>
      <c r="O12" s="211"/>
      <c r="P12" s="211"/>
    </row>
    <row r="13" spans="1:19" ht="17.25" customHeight="1" x14ac:dyDescent="0.2">
      <c r="B13" s="210"/>
      <c r="C13" s="213"/>
      <c r="D13" s="213"/>
      <c r="E13" s="214"/>
      <c r="F13" s="211"/>
      <c r="G13" s="211"/>
      <c r="H13" s="211"/>
      <c r="I13" s="211"/>
      <c r="J13" s="211"/>
      <c r="K13" s="211"/>
      <c r="L13" s="211"/>
      <c r="M13" s="211"/>
      <c r="N13" s="211"/>
      <c r="O13" s="211"/>
      <c r="P13" s="211"/>
    </row>
    <row r="14" spans="1:19" ht="17.25" customHeight="1" x14ac:dyDescent="0.2">
      <c r="B14" s="211"/>
      <c r="C14" s="213"/>
      <c r="D14" s="213"/>
      <c r="E14" s="214"/>
      <c r="G14" s="211"/>
      <c r="H14" s="211"/>
      <c r="I14" s="211"/>
      <c r="J14" s="211"/>
      <c r="K14" s="211"/>
      <c r="L14" s="211"/>
      <c r="M14" s="211"/>
      <c r="N14" s="211"/>
      <c r="O14" s="211"/>
      <c r="P14" s="215" t="s">
        <v>640</v>
      </c>
      <c r="Q14" s="215" t="s">
        <v>520</v>
      </c>
      <c r="R14" s="215" t="s">
        <v>639</v>
      </c>
    </row>
    <row r="15" spans="1:19" ht="17.25" customHeight="1" x14ac:dyDescent="0.2">
      <c r="B15" s="211"/>
      <c r="C15" s="211"/>
      <c r="D15" s="211"/>
      <c r="E15" s="211"/>
      <c r="F15" s="211"/>
      <c r="G15" s="211"/>
      <c r="H15" s="211"/>
      <c r="I15" s="210"/>
      <c r="J15" s="211"/>
      <c r="K15" s="211"/>
      <c r="L15" s="210"/>
      <c r="M15" s="211"/>
      <c r="N15" s="211"/>
      <c r="O15" s="211"/>
      <c r="P15" s="216">
        <f>Prioridad!D15</f>
        <v>0</v>
      </c>
      <c r="Q15" s="217" t="e">
        <f>Prioridad!H15</f>
        <v>#N/A</v>
      </c>
      <c r="R15" s="218" t="e">
        <f>IF(OR(Q15=$D$20,Q15=$D$21),"Incluir en el mapa de riesgos","priorizar")</f>
        <v>#N/A</v>
      </c>
    </row>
    <row r="16" spans="1:19" ht="17.25" customHeight="1" x14ac:dyDescent="0.2">
      <c r="B16" s="211"/>
      <c r="C16" s="211"/>
      <c r="D16" s="211"/>
      <c r="E16" s="211"/>
      <c r="F16" s="211"/>
      <c r="G16" s="211"/>
      <c r="H16" s="211"/>
      <c r="I16" s="210"/>
      <c r="J16" s="211"/>
      <c r="K16" s="211"/>
      <c r="L16" s="210"/>
      <c r="M16" s="211"/>
      <c r="N16" s="211"/>
      <c r="O16" s="211"/>
      <c r="P16" s="216">
        <f>Prioridad!D16</f>
        <v>0</v>
      </c>
      <c r="Q16" s="217" t="e">
        <f>Prioridad!H16</f>
        <v>#N/A</v>
      </c>
      <c r="R16" s="218" t="e">
        <f>IF(OR(Q16=$D$20,Q16=$D$21),"Incluir en el mapa de riesgos","priorizar")</f>
        <v>#N/A</v>
      </c>
    </row>
    <row r="17" spans="2:18" ht="17.25" customHeight="1" x14ac:dyDescent="0.2">
      <c r="B17" s="211"/>
      <c r="C17" s="289" t="s">
        <v>604</v>
      </c>
      <c r="D17" s="289"/>
      <c r="E17" s="289"/>
      <c r="F17" s="289"/>
      <c r="G17" s="211"/>
      <c r="H17" s="211"/>
      <c r="I17" s="211"/>
      <c r="J17" s="211"/>
      <c r="K17" s="211"/>
      <c r="L17" s="211"/>
      <c r="M17" s="211"/>
      <c r="N17" s="211"/>
      <c r="O17" s="211"/>
      <c r="P17" s="216">
        <f>Prioridad!D17</f>
        <v>0</v>
      </c>
      <c r="Q17" s="217" t="e">
        <f>Prioridad!H17</f>
        <v>#N/A</v>
      </c>
      <c r="R17" s="218" t="e">
        <f t="shared" ref="R17:R27" si="0">IF(OR(Q17=$D$20,Q17=$D$21),"Incluir en el mapa de riesgos","priorizar")</f>
        <v>#N/A</v>
      </c>
    </row>
    <row r="18" spans="2:18" ht="17.25" customHeight="1" x14ac:dyDescent="0.2">
      <c r="B18" s="211"/>
      <c r="C18" s="211"/>
      <c r="D18" s="211"/>
      <c r="E18" s="211"/>
      <c r="F18" s="211"/>
      <c r="G18" s="211"/>
      <c r="H18" s="211"/>
      <c r="I18" s="211"/>
      <c r="J18" s="211"/>
      <c r="K18" s="211"/>
      <c r="L18" s="211"/>
      <c r="M18" s="211"/>
      <c r="N18" s="211"/>
      <c r="O18" s="211"/>
      <c r="P18" s="216">
        <f>Prioridad!D18</f>
        <v>0</v>
      </c>
      <c r="Q18" s="217" t="e">
        <f>Prioridad!H18</f>
        <v>#N/A</v>
      </c>
      <c r="R18" s="218" t="e">
        <f t="shared" si="0"/>
        <v>#N/A</v>
      </c>
    </row>
    <row r="19" spans="2:18" ht="17.25" customHeight="1" x14ac:dyDescent="0.2">
      <c r="B19" s="211"/>
      <c r="C19" s="211"/>
      <c r="D19" s="211"/>
      <c r="E19" s="211"/>
      <c r="F19" s="211"/>
      <c r="G19" s="211"/>
      <c r="H19" s="211"/>
      <c r="I19" s="211"/>
      <c r="J19" s="211"/>
      <c r="K19" s="211"/>
      <c r="L19" s="211"/>
      <c r="M19" s="211"/>
      <c r="N19" s="211"/>
      <c r="O19" s="211"/>
      <c r="P19" s="216">
        <f>Prioridad!D19</f>
        <v>0</v>
      </c>
      <c r="Q19" s="217" t="e">
        <f>Prioridad!H19</f>
        <v>#N/A</v>
      </c>
      <c r="R19" s="218" t="e">
        <f t="shared" ref="R19" si="1">IF(OR(Q19=$D$20,Q19=$D$21),"Incluir en el mapa de riesgos","priorizar")</f>
        <v>#N/A</v>
      </c>
    </row>
    <row r="20" spans="2:18" ht="17.25" customHeight="1" x14ac:dyDescent="0.2">
      <c r="B20" s="211"/>
      <c r="D20" s="219" t="str">
        <f>+Prioridad!K17</f>
        <v>Riesgo Extremo</v>
      </c>
      <c r="E20" s="220">
        <f>COUNTIF(Prioridad!$H$15:$H$27,Prioridad!K17)</f>
        <v>0</v>
      </c>
      <c r="F20" s="220">
        <f>+COUNTIF('Determinación riesgos'!$J$42:$J$54,'Evaluación de Riesgos'!K17)</f>
        <v>0</v>
      </c>
      <c r="G20" s="211"/>
      <c r="H20" s="211"/>
      <c r="I20" s="211"/>
      <c r="J20" s="211"/>
      <c r="K20" s="211"/>
      <c r="L20" s="211"/>
      <c r="M20" s="211"/>
      <c r="N20" s="211"/>
      <c r="O20" s="211"/>
      <c r="P20" s="216">
        <f>Prioridad!D20</f>
        <v>0</v>
      </c>
      <c r="Q20" s="217" t="e">
        <f>Prioridad!H20</f>
        <v>#N/A</v>
      </c>
      <c r="R20" s="218" t="e">
        <f t="shared" si="0"/>
        <v>#N/A</v>
      </c>
    </row>
    <row r="21" spans="2:18" ht="17.25" customHeight="1" x14ac:dyDescent="0.2">
      <c r="B21" s="211"/>
      <c r="C21" s="211"/>
      <c r="D21" s="221" t="str">
        <f>+Prioridad!K18</f>
        <v>Riesgo Alto</v>
      </c>
      <c r="E21" s="220">
        <f>COUNTIF(Prioridad!$H$15:$H$27,Prioridad!K18)</f>
        <v>0</v>
      </c>
      <c r="F21" s="220">
        <f>+COUNTIF('Determinación riesgos'!$J$42:$J$54,'Evaluación de Riesgos'!K18)</f>
        <v>0</v>
      </c>
      <c r="G21" s="211"/>
      <c r="H21" s="211"/>
      <c r="I21" s="211"/>
      <c r="J21" s="211"/>
      <c r="K21" s="211"/>
      <c r="L21" s="211"/>
      <c r="M21" s="211"/>
      <c r="N21" s="211"/>
      <c r="O21" s="211"/>
      <c r="P21" s="216">
        <f>Prioridad!D21</f>
        <v>0</v>
      </c>
      <c r="Q21" s="217" t="e">
        <f>Prioridad!H21</f>
        <v>#N/A</v>
      </c>
      <c r="R21" s="218" t="e">
        <f t="shared" si="0"/>
        <v>#N/A</v>
      </c>
    </row>
    <row r="22" spans="2:18" ht="17.25" customHeight="1" x14ac:dyDescent="0.2">
      <c r="B22" s="211"/>
      <c r="C22" s="211"/>
      <c r="D22" s="222" t="str">
        <f>+Prioridad!K19</f>
        <v>Riesgo Moderado</v>
      </c>
      <c r="E22" s="220">
        <f>COUNTIF(Prioridad!$H$15:$H$27,Prioridad!K19)</f>
        <v>0</v>
      </c>
      <c r="F22" s="220">
        <f>+COUNTIF('Determinación riesgos'!$J$42:$J$54,'Evaluación de Riesgos'!K20)</f>
        <v>0</v>
      </c>
      <c r="G22" s="211"/>
      <c r="H22" s="211"/>
      <c r="I22" s="211"/>
      <c r="J22" s="211"/>
      <c r="K22" s="211"/>
      <c r="L22" s="211"/>
      <c r="M22" s="211"/>
      <c r="N22" s="211"/>
      <c r="O22" s="211"/>
      <c r="P22" s="216">
        <f>Prioridad!D22</f>
        <v>0</v>
      </c>
      <c r="Q22" s="217" t="e">
        <f>Prioridad!H22</f>
        <v>#N/A</v>
      </c>
      <c r="R22" s="218" t="e">
        <f t="shared" si="0"/>
        <v>#N/A</v>
      </c>
    </row>
    <row r="23" spans="2:18" ht="17.25" customHeight="1" x14ac:dyDescent="0.2">
      <c r="B23" s="211"/>
      <c r="C23" s="211"/>
      <c r="D23" s="223" t="str">
        <f>+Prioridad!K20</f>
        <v>Riesgo Bajo</v>
      </c>
      <c r="E23" s="224">
        <f>COUNTIF(Prioridad!$H$15:$H$27,Prioridad!K20)</f>
        <v>0</v>
      </c>
      <c r="F23" s="220">
        <f>+COUNTIF('Determinación riesgos'!$J$42:$J$54,'Evaluación de Riesgos'!K21)</f>
        <v>0</v>
      </c>
      <c r="G23" s="211"/>
      <c r="H23" s="211"/>
      <c r="I23" s="211"/>
      <c r="J23" s="211"/>
      <c r="K23" s="211"/>
      <c r="L23" s="211"/>
      <c r="M23" s="211"/>
      <c r="N23" s="211"/>
      <c r="O23" s="211"/>
      <c r="P23" s="216">
        <f>Prioridad!D23</f>
        <v>0</v>
      </c>
      <c r="Q23" s="217" t="e">
        <f>Prioridad!H23</f>
        <v>#N/A</v>
      </c>
      <c r="R23" s="218" t="e">
        <f t="shared" si="0"/>
        <v>#N/A</v>
      </c>
    </row>
    <row r="24" spans="2:18" ht="17.25" customHeight="1" x14ac:dyDescent="0.2">
      <c r="B24" s="211"/>
      <c r="C24" s="211"/>
      <c r="D24" s="287" t="s">
        <v>605</v>
      </c>
      <c r="E24" s="288">
        <f>SUM(E20:E23)</f>
        <v>0</v>
      </c>
      <c r="F24" s="288">
        <f>SUM(F20:F23)</f>
        <v>0</v>
      </c>
      <c r="G24" s="211"/>
      <c r="H24" s="211"/>
      <c r="I24" s="211"/>
      <c r="J24" s="211"/>
      <c r="K24" s="211"/>
      <c r="L24" s="211"/>
      <c r="M24" s="211"/>
      <c r="N24" s="211"/>
      <c r="O24" s="211"/>
      <c r="P24" s="216">
        <f>Prioridad!D24</f>
        <v>0</v>
      </c>
      <c r="Q24" s="217" t="e">
        <f>Prioridad!H24</f>
        <v>#N/A</v>
      </c>
      <c r="R24" s="218" t="e">
        <f t="shared" ref="R24" si="2">IF(OR(Q24=$D$20,Q24=$D$21),"Incluir en el mapa de riesgos","priorizar")</f>
        <v>#N/A</v>
      </c>
    </row>
    <row r="25" spans="2:18" ht="17.25" customHeight="1" x14ac:dyDescent="0.2">
      <c r="B25" s="211"/>
      <c r="C25" s="211"/>
      <c r="D25" s="287"/>
      <c r="E25" s="288"/>
      <c r="F25" s="288"/>
      <c r="G25" s="211"/>
      <c r="H25" s="211"/>
      <c r="I25" s="211"/>
      <c r="J25" s="211"/>
      <c r="K25" s="211"/>
      <c r="L25" s="211"/>
      <c r="M25" s="211"/>
      <c r="N25" s="211"/>
      <c r="O25" s="211"/>
      <c r="P25" s="216">
        <f>Prioridad!D25</f>
        <v>0</v>
      </c>
      <c r="Q25" s="217" t="e">
        <f>Prioridad!H25</f>
        <v>#N/A</v>
      </c>
      <c r="R25" s="218" t="e">
        <f t="shared" ref="R25" si="3">IF(OR(Q25=$D$20,Q25=$D$21),"Incluir en el mapa de riesgos","priorizar")</f>
        <v>#N/A</v>
      </c>
    </row>
    <row r="26" spans="2:18" ht="17.25" customHeight="1" x14ac:dyDescent="0.2">
      <c r="B26" s="211"/>
      <c r="C26" s="211"/>
      <c r="F26" s="211"/>
      <c r="G26" s="211"/>
      <c r="H26" s="211"/>
      <c r="I26" s="211"/>
      <c r="J26" s="211"/>
      <c r="K26" s="211"/>
      <c r="L26" s="211"/>
      <c r="M26" s="211"/>
      <c r="N26" s="211"/>
      <c r="O26" s="211"/>
      <c r="P26" s="216">
        <f>Prioridad!D26</f>
        <v>0</v>
      </c>
      <c r="Q26" s="217" t="e">
        <f>Prioridad!H26</f>
        <v>#N/A</v>
      </c>
      <c r="R26" s="218" t="e">
        <f t="shared" si="0"/>
        <v>#N/A</v>
      </c>
    </row>
    <row r="27" spans="2:18" ht="17.25" customHeight="1" x14ac:dyDescent="0.2">
      <c r="B27" s="211"/>
      <c r="C27" s="211"/>
      <c r="F27" s="211"/>
      <c r="G27" s="211"/>
      <c r="H27" s="211"/>
      <c r="I27" s="211"/>
      <c r="J27" s="211"/>
      <c r="K27" s="211"/>
      <c r="L27" s="211"/>
      <c r="M27" s="211"/>
      <c r="N27" s="211"/>
      <c r="O27" s="211"/>
      <c r="P27" s="217">
        <f>Prioridad!D27</f>
        <v>0</v>
      </c>
      <c r="Q27" s="217" t="e">
        <f>Prioridad!H27</f>
        <v>#N/A</v>
      </c>
      <c r="R27" s="218" t="e">
        <f t="shared" si="0"/>
        <v>#N/A</v>
      </c>
    </row>
    <row r="28" spans="2:18" ht="17.25" customHeight="1" x14ac:dyDescent="0.2">
      <c r="B28" s="211"/>
      <c r="C28" s="211"/>
      <c r="D28" s="211"/>
      <c r="E28" s="211"/>
      <c r="F28" s="211"/>
      <c r="G28" s="211"/>
      <c r="H28" s="211"/>
      <c r="I28" s="211"/>
      <c r="J28" s="211"/>
      <c r="K28" s="211"/>
      <c r="L28" s="211"/>
      <c r="M28" s="211"/>
      <c r="N28" s="211"/>
      <c r="O28" s="211"/>
      <c r="P28" s="211"/>
    </row>
    <row r="29" spans="2:18" ht="17.25" customHeight="1" x14ac:dyDescent="0.2">
      <c r="B29" s="211"/>
      <c r="C29" s="211"/>
      <c r="D29" s="211"/>
      <c r="E29" s="211"/>
      <c r="F29" s="211"/>
      <c r="G29" s="211"/>
      <c r="H29" s="211"/>
      <c r="I29" s="211"/>
      <c r="J29" s="211"/>
      <c r="K29" s="211"/>
      <c r="L29" s="211"/>
      <c r="M29" s="211"/>
      <c r="N29" s="211"/>
      <c r="O29" s="211"/>
      <c r="P29" s="211"/>
    </row>
    <row r="30" spans="2:18" ht="0" hidden="1" customHeight="1" x14ac:dyDescent="0.2">
      <c r="P30" s="211"/>
    </row>
  </sheetData>
  <sheetProtection algorithmName="SHA-512" hashValue="100vev+E1H/1r476hlTr6FS9D3U91g+UEFcdDDGAucmuKu1UBDu8kuoTkX9uRnEEb+bJfPoaVF4aGK1C6zVCwg==" saltValue="1/DDoMEtx65XqUJbEafpAA==" spinCount="100000" sheet="1" formatCells="0" formatColumns="0" formatRows="0"/>
  <mergeCells count="6">
    <mergeCell ref="D24:D25"/>
    <mergeCell ref="E24:E25"/>
    <mergeCell ref="D9:R9"/>
    <mergeCell ref="C17:F17"/>
    <mergeCell ref="C6:R6"/>
    <mergeCell ref="F24:F25"/>
  </mergeCells>
  <conditionalFormatting sqref="Q15:Q27">
    <cfRule type="cellIs" dxfId="26" priority="151" operator="equal">
      <formula>$D$20</formula>
    </cfRule>
    <cfRule type="cellIs" dxfId="25" priority="152" stopIfTrue="1" operator="equal">
      <formula>$D$21</formula>
    </cfRule>
    <cfRule type="cellIs" dxfId="24" priority="153" operator="equal">
      <formula>$D$22</formula>
    </cfRule>
    <cfRule type="cellIs" dxfId="23" priority="154" stopIfTrue="1" operator="equal">
      <formula>$D$23</formula>
    </cfRule>
  </conditionalFormatting>
  <conditionalFormatting sqref="Q14:R14">
    <cfRule type="cellIs" dxfId="22" priority="9" operator="equal">
      <formula>6</formula>
    </cfRule>
    <cfRule type="cellIs" dxfId="21" priority="10" operator="equal">
      <formula>5</formula>
    </cfRule>
    <cfRule type="cellIs" dxfId="20" priority="11" operator="equal">
      <formula>2</formula>
    </cfRule>
    <cfRule type="cellIs" dxfId="19" priority="12" operator="equal">
      <formula>3</formula>
    </cfRule>
    <cfRule type="cellIs" dxfId="18" priority="13" operator="equal">
      <formula>4</formula>
    </cfRule>
  </conditionalFormatting>
  <printOptions horizontalCentered="1"/>
  <pageMargins left="0.59055118110236227" right="0" top="0.59055118110236227" bottom="0.39370078740157483" header="0.51181102362204722" footer="0.51181102362204722"/>
  <pageSetup scale="8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58"/>
  <sheetViews>
    <sheetView topLeftCell="C4" workbookViewId="0">
      <selection activeCell="F15" sqref="F15:J15"/>
    </sheetView>
  </sheetViews>
  <sheetFormatPr baseColWidth="10" defaultColWidth="11.42578125" defaultRowHeight="34.5" customHeight="1" x14ac:dyDescent="0.25"/>
  <cols>
    <col min="1" max="1" width="5.5703125" style="16" bestFit="1" customWidth="1"/>
    <col min="2" max="2" width="89" customWidth="1"/>
    <col min="3" max="3" width="17.5703125" customWidth="1"/>
    <col min="6" max="6" width="20.140625" style="3" customWidth="1"/>
    <col min="7" max="7" width="17.28515625" style="3" bestFit="1" customWidth="1"/>
    <col min="8" max="8" width="23" style="3" bestFit="1" customWidth="1"/>
    <col min="9" max="9" width="15.85546875" style="3" customWidth="1"/>
    <col min="11" max="15" width="13.7109375" customWidth="1"/>
  </cols>
  <sheetData>
    <row r="1" spans="1:15" s="9" customFormat="1" ht="34.5" customHeight="1" thickBot="1" x14ac:dyDescent="0.3">
      <c r="A1" s="65" t="s">
        <v>0</v>
      </c>
      <c r="B1" s="66" t="s">
        <v>1</v>
      </c>
      <c r="C1" s="66" t="s">
        <v>2</v>
      </c>
      <c r="F1" s="3" t="s">
        <v>3</v>
      </c>
      <c r="G1" s="37" t="s">
        <v>4</v>
      </c>
      <c r="H1" s="3" t="s">
        <v>5</v>
      </c>
      <c r="I1" s="37" t="s">
        <v>6</v>
      </c>
      <c r="K1" s="3" t="s">
        <v>7</v>
      </c>
      <c r="L1" s="3" t="s">
        <v>8</v>
      </c>
      <c r="M1" s="3" t="s">
        <v>9</v>
      </c>
      <c r="N1" s="3" t="s">
        <v>10</v>
      </c>
      <c r="O1" s="3" t="s">
        <v>11</v>
      </c>
    </row>
    <row r="2" spans="1:15" ht="25.5" customHeight="1" thickBot="1" x14ac:dyDescent="0.35">
      <c r="A2" s="21">
        <v>405</v>
      </c>
      <c r="B2" s="15" t="s">
        <v>12</v>
      </c>
      <c r="C2" s="15" t="s">
        <v>13</v>
      </c>
      <c r="F2" s="27" t="s">
        <v>14</v>
      </c>
      <c r="G2" s="32">
        <v>0.2</v>
      </c>
      <c r="H2" s="27" t="s">
        <v>15</v>
      </c>
      <c r="I2" s="32">
        <v>0.2</v>
      </c>
      <c r="K2" s="16" t="s">
        <v>16</v>
      </c>
      <c r="L2" s="16" t="s">
        <v>17</v>
      </c>
      <c r="M2" s="16" t="s">
        <v>18</v>
      </c>
      <c r="N2" s="16" t="s">
        <v>19</v>
      </c>
      <c r="O2" s="16" t="s">
        <v>20</v>
      </c>
    </row>
    <row r="3" spans="1:15" ht="25.5" customHeight="1" thickBot="1" x14ac:dyDescent="0.35">
      <c r="A3" s="21">
        <v>1783</v>
      </c>
      <c r="B3" s="15" t="s">
        <v>21</v>
      </c>
      <c r="C3" s="15" t="s">
        <v>22</v>
      </c>
      <c r="F3" s="25" t="s">
        <v>23</v>
      </c>
      <c r="G3" s="33">
        <v>0.4</v>
      </c>
      <c r="H3" s="25" t="s">
        <v>24</v>
      </c>
      <c r="I3" s="33">
        <v>0.4</v>
      </c>
      <c r="K3" s="16" t="s">
        <v>25</v>
      </c>
      <c r="L3" s="16" t="s">
        <v>26</v>
      </c>
      <c r="M3" s="16" t="s">
        <v>27</v>
      </c>
      <c r="N3" s="16" t="s">
        <v>28</v>
      </c>
      <c r="O3" s="16"/>
    </row>
    <row r="4" spans="1:15" ht="25.5" customHeight="1" thickBot="1" x14ac:dyDescent="0.35">
      <c r="A4" s="21">
        <v>1700</v>
      </c>
      <c r="B4" s="15" t="s">
        <v>29</v>
      </c>
      <c r="C4" s="15" t="s">
        <v>30</v>
      </c>
      <c r="F4" s="26" t="s">
        <v>31</v>
      </c>
      <c r="G4" s="34">
        <v>0.6</v>
      </c>
      <c r="H4" s="26" t="s">
        <v>32</v>
      </c>
      <c r="I4" s="34">
        <v>0.6</v>
      </c>
      <c r="L4" s="16" t="s">
        <v>33</v>
      </c>
      <c r="M4" s="16" t="s">
        <v>34</v>
      </c>
      <c r="N4" s="16"/>
      <c r="O4" s="16"/>
    </row>
    <row r="5" spans="1:15" ht="25.5" customHeight="1" thickBot="1" x14ac:dyDescent="0.35">
      <c r="A5" s="21">
        <v>1772</v>
      </c>
      <c r="B5" s="15" t="s">
        <v>35</v>
      </c>
      <c r="C5" s="15" t="s">
        <v>36</v>
      </c>
      <c r="F5" s="23" t="s">
        <v>37</v>
      </c>
      <c r="G5" s="35">
        <v>0.8</v>
      </c>
      <c r="H5" s="23" t="s">
        <v>38</v>
      </c>
      <c r="I5" s="35">
        <v>0.8</v>
      </c>
      <c r="L5" s="16"/>
      <c r="M5" s="16" t="s">
        <v>39</v>
      </c>
      <c r="N5" s="16"/>
      <c r="O5" s="16"/>
    </row>
    <row r="6" spans="1:15" ht="25.5" customHeight="1" thickBot="1" x14ac:dyDescent="0.35">
      <c r="A6" s="21">
        <v>113</v>
      </c>
      <c r="B6" s="15" t="s">
        <v>40</v>
      </c>
      <c r="C6" s="15" t="s">
        <v>41</v>
      </c>
      <c r="F6" s="24" t="s">
        <v>42</v>
      </c>
      <c r="G6" s="36">
        <v>1</v>
      </c>
      <c r="H6" s="24" t="s">
        <v>43</v>
      </c>
      <c r="I6" s="36">
        <v>1</v>
      </c>
      <c r="L6" s="16"/>
      <c r="M6" s="16" t="s">
        <v>44</v>
      </c>
      <c r="N6" s="16"/>
      <c r="O6" s="16"/>
    </row>
    <row r="7" spans="1:15" ht="25.5" customHeight="1" x14ac:dyDescent="0.3">
      <c r="A7" s="21">
        <v>391</v>
      </c>
      <c r="B7" s="15" t="s">
        <v>45</v>
      </c>
      <c r="C7" s="15" t="s">
        <v>46</v>
      </c>
      <c r="L7" s="16"/>
      <c r="M7" s="16"/>
      <c r="N7" s="16"/>
      <c r="O7" s="16"/>
    </row>
    <row r="8" spans="1:15" ht="25.5" customHeight="1" x14ac:dyDescent="0.3">
      <c r="A8" s="21">
        <v>504</v>
      </c>
      <c r="B8" s="15" t="s">
        <v>47</v>
      </c>
      <c r="C8" s="15" t="s">
        <v>48</v>
      </c>
      <c r="L8" s="16"/>
      <c r="N8" s="16"/>
      <c r="O8" s="16"/>
    </row>
    <row r="9" spans="1:15" ht="25.5" customHeight="1" thickBot="1" x14ac:dyDescent="0.35">
      <c r="A9" s="21">
        <v>179</v>
      </c>
      <c r="B9" s="15" t="s">
        <v>49</v>
      </c>
      <c r="C9" s="15" t="s">
        <v>50</v>
      </c>
      <c r="L9" s="16"/>
      <c r="N9" s="16"/>
      <c r="O9" s="16"/>
    </row>
    <row r="10" spans="1:15" ht="25.5" customHeight="1" x14ac:dyDescent="0.3">
      <c r="A10" s="21">
        <v>245</v>
      </c>
      <c r="B10" s="15" t="s">
        <v>51</v>
      </c>
      <c r="C10" s="15" t="s">
        <v>52</v>
      </c>
      <c r="D10" s="292" t="s">
        <v>608</v>
      </c>
      <c r="E10" s="46" t="s">
        <v>42</v>
      </c>
      <c r="F10" s="47" t="str">
        <f t="shared" ref="F10:F14" si="0">_xlfn.CONCAT(E10,$H$7)</f>
        <v>Muy Alta</v>
      </c>
      <c r="G10" s="47" t="str">
        <f t="shared" ref="G10:G14" si="1">_xlfn.CONCAT(E10,$I$7)</f>
        <v>Muy Alta</v>
      </c>
      <c r="H10" s="47" t="str">
        <f t="shared" ref="H10:H14" si="2">_xlfn.CONCAT(E10,$J$7)</f>
        <v>Muy Alta</v>
      </c>
      <c r="I10" s="47" t="str">
        <f t="shared" ref="I10:I14" si="3">_xlfn.CONCAT(E10,$K$7)</f>
        <v>Muy Alta</v>
      </c>
      <c r="J10" s="48" t="str">
        <f t="shared" ref="J10:J14" si="4">_xlfn.CONCAT(E10,$L$7)</f>
        <v>Muy Alta</v>
      </c>
    </row>
    <row r="11" spans="1:15" ht="25.5" customHeight="1" x14ac:dyDescent="0.3">
      <c r="A11" s="21">
        <v>422</v>
      </c>
      <c r="B11" s="15" t="s">
        <v>53</v>
      </c>
      <c r="C11" s="15" t="s">
        <v>54</v>
      </c>
      <c r="D11" s="293"/>
      <c r="E11" s="44" t="s">
        <v>37</v>
      </c>
      <c r="F11" s="42" t="str">
        <f t="shared" si="0"/>
        <v>Alta</v>
      </c>
      <c r="G11" s="42" t="str">
        <f t="shared" si="1"/>
        <v>Alta</v>
      </c>
      <c r="H11" s="43" t="str">
        <f t="shared" si="2"/>
        <v>Alta</v>
      </c>
      <c r="I11" s="43" t="str">
        <f t="shared" si="3"/>
        <v>Alta</v>
      </c>
      <c r="J11" s="49" t="str">
        <f t="shared" si="4"/>
        <v>Alta</v>
      </c>
    </row>
    <row r="12" spans="1:15" ht="25.5" customHeight="1" x14ac:dyDescent="0.3">
      <c r="A12" s="21">
        <v>1770</v>
      </c>
      <c r="B12" s="15" t="s">
        <v>55</v>
      </c>
      <c r="C12" s="15" t="s">
        <v>56</v>
      </c>
      <c r="D12" s="293"/>
      <c r="E12" s="44" t="s">
        <v>31</v>
      </c>
      <c r="F12" s="42" t="str">
        <f t="shared" si="0"/>
        <v>Media</v>
      </c>
      <c r="G12" s="42" t="str">
        <f t="shared" si="1"/>
        <v>Media</v>
      </c>
      <c r="H12" s="42" t="str">
        <f t="shared" si="2"/>
        <v>Media</v>
      </c>
      <c r="I12" s="43" t="str">
        <f t="shared" si="3"/>
        <v>Media</v>
      </c>
      <c r="J12" s="49" t="str">
        <f t="shared" si="4"/>
        <v>Media</v>
      </c>
    </row>
    <row r="13" spans="1:15" ht="25.5" customHeight="1" x14ac:dyDescent="0.3">
      <c r="A13" s="21">
        <v>1699</v>
      </c>
      <c r="B13" s="15" t="s">
        <v>57</v>
      </c>
      <c r="C13" s="15" t="s">
        <v>58</v>
      </c>
      <c r="D13" s="293"/>
      <c r="E13" s="44" t="s">
        <v>23</v>
      </c>
      <c r="F13" s="41" t="str">
        <f t="shared" si="0"/>
        <v>Baja</v>
      </c>
      <c r="G13" s="42" t="str">
        <f t="shared" si="1"/>
        <v>Baja</v>
      </c>
      <c r="H13" s="42" t="str">
        <f t="shared" si="2"/>
        <v>Baja</v>
      </c>
      <c r="I13" s="43" t="str">
        <f t="shared" si="3"/>
        <v>Baja</v>
      </c>
      <c r="J13" s="49" t="str">
        <f t="shared" si="4"/>
        <v>Baja</v>
      </c>
    </row>
    <row r="14" spans="1:15" ht="25.5" customHeight="1" x14ac:dyDescent="0.3">
      <c r="A14" s="21">
        <v>390</v>
      </c>
      <c r="B14" s="15" t="s">
        <v>59</v>
      </c>
      <c r="C14" s="15" t="s">
        <v>60</v>
      </c>
      <c r="D14" s="293"/>
      <c r="E14" s="44" t="s">
        <v>14</v>
      </c>
      <c r="F14" s="41" t="str">
        <f t="shared" si="0"/>
        <v>Muy Baja</v>
      </c>
      <c r="G14" s="41" t="str">
        <f t="shared" si="1"/>
        <v>Muy Baja</v>
      </c>
      <c r="H14" s="42" t="str">
        <f t="shared" si="2"/>
        <v>Muy Baja</v>
      </c>
      <c r="I14" s="43" t="str">
        <f t="shared" si="3"/>
        <v>Muy Baja</v>
      </c>
      <c r="J14" s="49" t="str">
        <f t="shared" si="4"/>
        <v>Muy Baja</v>
      </c>
    </row>
    <row r="15" spans="1:15" ht="25.5" customHeight="1" x14ac:dyDescent="0.3">
      <c r="A15" s="21">
        <v>418</v>
      </c>
      <c r="B15" s="15" t="s">
        <v>61</v>
      </c>
      <c r="C15" s="15" t="s">
        <v>62</v>
      </c>
      <c r="D15" s="50"/>
      <c r="E15" s="45"/>
      <c r="F15" s="44" t="s">
        <v>15</v>
      </c>
      <c r="G15" s="44" t="s">
        <v>24</v>
      </c>
      <c r="H15" s="44" t="s">
        <v>32</v>
      </c>
      <c r="I15" s="44" t="s">
        <v>38</v>
      </c>
      <c r="J15" s="51" t="s">
        <v>43</v>
      </c>
    </row>
    <row r="16" spans="1:15" ht="25.5" customHeight="1" thickBot="1" x14ac:dyDescent="0.35">
      <c r="A16" s="21">
        <v>421</v>
      </c>
      <c r="B16" s="15" t="s">
        <v>63</v>
      </c>
      <c r="C16" s="15" t="s">
        <v>64</v>
      </c>
      <c r="D16" s="52"/>
      <c r="E16" s="53"/>
      <c r="F16" s="290" t="s">
        <v>608</v>
      </c>
      <c r="G16" s="290"/>
      <c r="H16" s="290"/>
      <c r="I16" s="290"/>
      <c r="J16" s="291"/>
    </row>
    <row r="17" spans="1:8" ht="25.5" customHeight="1" x14ac:dyDescent="0.3">
      <c r="A17" s="21">
        <v>420</v>
      </c>
      <c r="B17" s="15" t="s">
        <v>65</v>
      </c>
      <c r="C17" s="15" t="s">
        <v>66</v>
      </c>
      <c r="F17" s="56" t="s">
        <v>635</v>
      </c>
      <c r="G17" s="57" t="s">
        <v>634</v>
      </c>
      <c r="H17" s="54"/>
    </row>
    <row r="18" spans="1:8" ht="25.5" customHeight="1" x14ac:dyDescent="0.3">
      <c r="A18" s="21">
        <v>108</v>
      </c>
      <c r="B18" s="15" t="s">
        <v>67</v>
      </c>
      <c r="C18" s="15" t="s">
        <v>68</v>
      </c>
      <c r="F18" s="58" t="s">
        <v>609</v>
      </c>
      <c r="G18" s="59" t="s">
        <v>524</v>
      </c>
      <c r="H18" s="55"/>
    </row>
    <row r="19" spans="1:8" ht="25.5" customHeight="1" x14ac:dyDescent="0.3">
      <c r="A19" s="21">
        <v>162</v>
      </c>
      <c r="B19" s="15" t="s">
        <v>69</v>
      </c>
      <c r="C19" s="15" t="s">
        <v>46</v>
      </c>
      <c r="F19" s="58" t="s">
        <v>610</v>
      </c>
      <c r="G19" s="59" t="s">
        <v>524</v>
      </c>
      <c r="H19" s="55"/>
    </row>
    <row r="20" spans="1:8" ht="25.5" customHeight="1" x14ac:dyDescent="0.3">
      <c r="A20" s="21">
        <v>197</v>
      </c>
      <c r="B20" s="15" t="s">
        <v>70</v>
      </c>
      <c r="C20" s="15" t="s">
        <v>71</v>
      </c>
      <c r="F20" s="60" t="s">
        <v>611</v>
      </c>
      <c r="G20" s="59" t="s">
        <v>523</v>
      </c>
      <c r="H20" s="55"/>
    </row>
    <row r="21" spans="1:8" ht="25.5" customHeight="1" x14ac:dyDescent="0.3">
      <c r="A21" s="21">
        <v>384</v>
      </c>
      <c r="B21" s="15" t="s">
        <v>72</v>
      </c>
      <c r="C21" s="15" t="s">
        <v>73</v>
      </c>
      <c r="F21" s="61" t="s">
        <v>612</v>
      </c>
      <c r="G21" s="59" t="s">
        <v>522</v>
      </c>
      <c r="H21" s="55"/>
    </row>
    <row r="22" spans="1:8" ht="25.5" customHeight="1" x14ac:dyDescent="0.3">
      <c r="A22" s="21">
        <v>387</v>
      </c>
      <c r="B22" s="15" t="s">
        <v>74</v>
      </c>
      <c r="C22" s="15" t="s">
        <v>75</v>
      </c>
      <c r="F22" s="62" t="s">
        <v>613</v>
      </c>
      <c r="G22" s="59" t="s">
        <v>521</v>
      </c>
      <c r="H22" s="55"/>
    </row>
    <row r="23" spans="1:8" ht="25.5" customHeight="1" x14ac:dyDescent="0.3">
      <c r="A23" s="21">
        <v>55</v>
      </c>
      <c r="B23" s="15" t="s">
        <v>76</v>
      </c>
      <c r="C23" s="15" t="s">
        <v>77</v>
      </c>
      <c r="F23" s="58" t="s">
        <v>614</v>
      </c>
      <c r="G23" s="59" t="s">
        <v>524</v>
      </c>
      <c r="H23" s="55"/>
    </row>
    <row r="24" spans="1:8" ht="25.5" customHeight="1" x14ac:dyDescent="0.3">
      <c r="A24" s="21">
        <v>163</v>
      </c>
      <c r="B24" s="15" t="s">
        <v>78</v>
      </c>
      <c r="C24" s="15" t="s">
        <v>79</v>
      </c>
      <c r="F24" s="60" t="s">
        <v>615</v>
      </c>
      <c r="G24" s="59" t="s">
        <v>523</v>
      </c>
      <c r="H24" s="55"/>
    </row>
    <row r="25" spans="1:8" ht="25.5" customHeight="1" x14ac:dyDescent="0.3">
      <c r="A25" s="21">
        <v>435</v>
      </c>
      <c r="B25" s="15" t="s">
        <v>80</v>
      </c>
      <c r="C25" s="15" t="s">
        <v>81</v>
      </c>
      <c r="F25" s="60" t="s">
        <v>616</v>
      </c>
      <c r="G25" s="59" t="s">
        <v>523</v>
      </c>
      <c r="H25" s="55"/>
    </row>
    <row r="26" spans="1:8" ht="25.5" customHeight="1" x14ac:dyDescent="0.3">
      <c r="A26" s="21">
        <v>554</v>
      </c>
      <c r="B26" s="15" t="s">
        <v>82</v>
      </c>
      <c r="C26" s="15" t="s">
        <v>83</v>
      </c>
      <c r="F26" s="61" t="s">
        <v>617</v>
      </c>
      <c r="G26" s="59" t="s">
        <v>522</v>
      </c>
      <c r="H26" s="55"/>
    </row>
    <row r="27" spans="1:8" ht="25.5" customHeight="1" x14ac:dyDescent="0.3">
      <c r="A27" s="21">
        <v>114</v>
      </c>
      <c r="B27" s="15" t="s">
        <v>84</v>
      </c>
      <c r="C27" s="15" t="s">
        <v>85</v>
      </c>
      <c r="F27" s="62" t="s">
        <v>618</v>
      </c>
      <c r="G27" s="59" t="s">
        <v>521</v>
      </c>
      <c r="H27" s="55"/>
    </row>
    <row r="28" spans="1:8" ht="25.5" customHeight="1" x14ac:dyDescent="0.3">
      <c r="A28" s="21">
        <v>115</v>
      </c>
      <c r="B28" s="15" t="s">
        <v>86</v>
      </c>
      <c r="C28" s="15" t="s">
        <v>87</v>
      </c>
      <c r="F28" s="60" t="s">
        <v>619</v>
      </c>
      <c r="G28" s="59" t="s">
        <v>523</v>
      </c>
      <c r="H28" s="55"/>
    </row>
    <row r="29" spans="1:8" ht="25.5" customHeight="1" x14ac:dyDescent="0.3">
      <c r="A29" s="21">
        <v>116</v>
      </c>
      <c r="B29" s="15" t="s">
        <v>88</v>
      </c>
      <c r="C29" s="15" t="s">
        <v>89</v>
      </c>
      <c r="F29" s="60" t="s">
        <v>620</v>
      </c>
      <c r="G29" s="59" t="s">
        <v>523</v>
      </c>
      <c r="H29" s="55"/>
    </row>
    <row r="30" spans="1:8" ht="25.5" customHeight="1" x14ac:dyDescent="0.3">
      <c r="A30" s="21">
        <v>235</v>
      </c>
      <c r="B30" s="15" t="s">
        <v>90</v>
      </c>
      <c r="C30" s="15" t="s">
        <v>46</v>
      </c>
      <c r="F30" s="60" t="s">
        <v>621</v>
      </c>
      <c r="G30" s="59" t="s">
        <v>523</v>
      </c>
      <c r="H30" s="55"/>
    </row>
    <row r="31" spans="1:8" ht="25.5" customHeight="1" x14ac:dyDescent="0.3">
      <c r="A31" s="21">
        <v>453</v>
      </c>
      <c r="B31" s="15" t="s">
        <v>91</v>
      </c>
      <c r="C31" s="15" t="s">
        <v>92</v>
      </c>
      <c r="F31" s="61" t="s">
        <v>622</v>
      </c>
      <c r="G31" s="59" t="s">
        <v>522</v>
      </c>
      <c r="H31" s="55"/>
    </row>
    <row r="32" spans="1:8" ht="25.5" customHeight="1" x14ac:dyDescent="0.3">
      <c r="A32" s="21">
        <v>326</v>
      </c>
      <c r="B32" s="15" t="s">
        <v>93</v>
      </c>
      <c r="C32" s="15" t="s">
        <v>94</v>
      </c>
      <c r="F32" s="62" t="s">
        <v>623</v>
      </c>
      <c r="G32" s="59" t="s">
        <v>521</v>
      </c>
      <c r="H32" s="55"/>
    </row>
    <row r="33" spans="1:8" ht="25.5" customHeight="1" x14ac:dyDescent="0.3">
      <c r="A33" s="21">
        <v>532</v>
      </c>
      <c r="B33" s="15" t="s">
        <v>95</v>
      </c>
      <c r="C33" s="15" t="s">
        <v>96</v>
      </c>
      <c r="F33" s="60" t="s">
        <v>624</v>
      </c>
      <c r="G33" s="59" t="s">
        <v>523</v>
      </c>
      <c r="H33" s="55"/>
    </row>
    <row r="34" spans="1:8" ht="25.5" customHeight="1" x14ac:dyDescent="0.3">
      <c r="A34" s="21">
        <v>184</v>
      </c>
      <c r="B34" s="15" t="s">
        <v>97</v>
      </c>
      <c r="C34" s="15" t="s">
        <v>98</v>
      </c>
      <c r="F34" s="60" t="s">
        <v>625</v>
      </c>
      <c r="G34" s="59" t="s">
        <v>523</v>
      </c>
      <c r="H34" s="55"/>
    </row>
    <row r="35" spans="1:8" ht="25.5" customHeight="1" x14ac:dyDescent="0.3">
      <c r="A35" s="21">
        <v>310</v>
      </c>
      <c r="B35" s="15" t="s">
        <v>99</v>
      </c>
      <c r="C35" s="15" t="s">
        <v>100</v>
      </c>
      <c r="F35" s="61" t="s">
        <v>626</v>
      </c>
      <c r="G35" s="59" t="s">
        <v>522</v>
      </c>
      <c r="H35" s="55"/>
    </row>
    <row r="36" spans="1:8" ht="25.5" customHeight="1" x14ac:dyDescent="0.3">
      <c r="A36" s="21">
        <v>215</v>
      </c>
      <c r="B36" s="15" t="s">
        <v>101</v>
      </c>
      <c r="C36" s="15" t="s">
        <v>46</v>
      </c>
      <c r="F36" s="61" t="s">
        <v>627</v>
      </c>
      <c r="G36" s="59" t="s">
        <v>522</v>
      </c>
      <c r="H36" s="55"/>
    </row>
    <row r="37" spans="1:8" ht="25.5" customHeight="1" x14ac:dyDescent="0.3">
      <c r="A37" s="21">
        <v>396</v>
      </c>
      <c r="B37" s="15" t="s">
        <v>102</v>
      </c>
      <c r="C37" s="15" t="s">
        <v>46</v>
      </c>
      <c r="F37" s="62" t="s">
        <v>628</v>
      </c>
      <c r="G37" s="59" t="s">
        <v>521</v>
      </c>
      <c r="H37" s="55"/>
    </row>
    <row r="38" spans="1:8" ht="25.5" customHeight="1" x14ac:dyDescent="0.3">
      <c r="A38" s="21">
        <v>152</v>
      </c>
      <c r="B38" s="15" t="s">
        <v>103</v>
      </c>
      <c r="C38" s="15" t="s">
        <v>104</v>
      </c>
      <c r="F38" s="61" t="s">
        <v>629</v>
      </c>
      <c r="G38" s="59" t="s">
        <v>522</v>
      </c>
      <c r="H38" s="55"/>
    </row>
    <row r="39" spans="1:8" ht="25.5" customHeight="1" x14ac:dyDescent="0.3">
      <c r="A39" s="21">
        <v>117</v>
      </c>
      <c r="B39" s="15" t="s">
        <v>105</v>
      </c>
      <c r="C39" s="15" t="s">
        <v>106</v>
      </c>
      <c r="F39" s="61" t="s">
        <v>630</v>
      </c>
      <c r="G39" s="59" t="s">
        <v>522</v>
      </c>
      <c r="H39" s="55"/>
    </row>
    <row r="40" spans="1:8" ht="25.5" customHeight="1" x14ac:dyDescent="0.3">
      <c r="A40" s="21">
        <v>65</v>
      </c>
      <c r="B40" s="15" t="s">
        <v>107</v>
      </c>
      <c r="C40" s="15" t="s">
        <v>108</v>
      </c>
      <c r="F40" s="61" t="s">
        <v>631</v>
      </c>
      <c r="G40" s="59" t="s">
        <v>522</v>
      </c>
      <c r="H40" s="55"/>
    </row>
    <row r="41" spans="1:8" ht="25.5" customHeight="1" x14ac:dyDescent="0.3">
      <c r="A41" s="21">
        <v>239</v>
      </c>
      <c r="B41" s="15" t="s">
        <v>109</v>
      </c>
      <c r="C41" s="15" t="s">
        <v>110</v>
      </c>
      <c r="F41" s="61" t="s">
        <v>632</v>
      </c>
      <c r="G41" s="59" t="s">
        <v>522</v>
      </c>
      <c r="H41" s="55"/>
    </row>
    <row r="42" spans="1:8" ht="25.5" customHeight="1" thickBot="1" x14ac:dyDescent="0.35">
      <c r="A42" s="21">
        <v>185</v>
      </c>
      <c r="B42" s="15" t="s">
        <v>111</v>
      </c>
      <c r="C42" s="15" t="s">
        <v>112</v>
      </c>
      <c r="F42" s="63" t="s">
        <v>633</v>
      </c>
      <c r="G42" s="64" t="s">
        <v>521</v>
      </c>
      <c r="H42" s="55"/>
    </row>
    <row r="43" spans="1:8" ht="25.5" customHeight="1" x14ac:dyDescent="0.3">
      <c r="A43" s="21">
        <v>204</v>
      </c>
      <c r="B43" s="15" t="s">
        <v>113</v>
      </c>
      <c r="C43" s="15" t="s">
        <v>114</v>
      </c>
    </row>
    <row r="44" spans="1:8" ht="25.5" customHeight="1" x14ac:dyDescent="0.3">
      <c r="A44" s="21">
        <v>3017</v>
      </c>
      <c r="B44" s="15" t="s">
        <v>115</v>
      </c>
      <c r="C44" s="15" t="s">
        <v>116</v>
      </c>
    </row>
    <row r="45" spans="1:8" ht="25.5" customHeight="1" x14ac:dyDescent="0.3">
      <c r="A45" s="21">
        <v>536</v>
      </c>
      <c r="B45" s="15" t="s">
        <v>117</v>
      </c>
      <c r="C45" s="15" t="s">
        <v>46</v>
      </c>
    </row>
    <row r="46" spans="1:8" ht="25.5" customHeight="1" x14ac:dyDescent="0.3">
      <c r="A46" s="21">
        <v>437</v>
      </c>
      <c r="B46" s="15" t="s">
        <v>118</v>
      </c>
      <c r="C46" s="15" t="s">
        <v>119</v>
      </c>
    </row>
    <row r="47" spans="1:8" ht="25.5" customHeight="1" x14ac:dyDescent="0.3">
      <c r="A47" s="21">
        <v>1633</v>
      </c>
      <c r="B47" s="15" t="s">
        <v>120</v>
      </c>
      <c r="C47" s="15" t="s">
        <v>121</v>
      </c>
    </row>
    <row r="48" spans="1:8" ht="25.5" customHeight="1" x14ac:dyDescent="0.3">
      <c r="A48" s="21">
        <v>131</v>
      </c>
      <c r="B48" s="15" t="s">
        <v>122</v>
      </c>
      <c r="C48" s="15" t="s">
        <v>123</v>
      </c>
    </row>
    <row r="49" spans="1:3" ht="25.5" customHeight="1" x14ac:dyDescent="0.3">
      <c r="A49" s="21">
        <v>199</v>
      </c>
      <c r="B49" s="15" t="s">
        <v>124</v>
      </c>
      <c r="C49" s="15" t="s">
        <v>125</v>
      </c>
    </row>
    <row r="50" spans="1:3" ht="25.5" customHeight="1" x14ac:dyDescent="0.3">
      <c r="A50" s="21">
        <v>75</v>
      </c>
      <c r="B50" s="15" t="s">
        <v>126</v>
      </c>
      <c r="C50" s="15" t="s">
        <v>127</v>
      </c>
    </row>
    <row r="51" spans="1:3" ht="25.5" customHeight="1" x14ac:dyDescent="0.3">
      <c r="A51" s="21">
        <v>76</v>
      </c>
      <c r="B51" s="15" t="s">
        <v>128</v>
      </c>
      <c r="C51" s="15" t="s">
        <v>129</v>
      </c>
    </row>
    <row r="52" spans="1:3" ht="25.5" customHeight="1" x14ac:dyDescent="0.3">
      <c r="A52" s="21">
        <v>77</v>
      </c>
      <c r="B52" s="15" t="s">
        <v>130</v>
      </c>
      <c r="C52" s="15" t="s">
        <v>131</v>
      </c>
    </row>
    <row r="53" spans="1:3" ht="25.5" customHeight="1" x14ac:dyDescent="0.3">
      <c r="A53" s="21">
        <v>78</v>
      </c>
      <c r="B53" s="15" t="s">
        <v>132</v>
      </c>
      <c r="C53" s="15" t="s">
        <v>133</v>
      </c>
    </row>
    <row r="54" spans="1:3" ht="25.5" customHeight="1" x14ac:dyDescent="0.3">
      <c r="A54" s="21">
        <v>79</v>
      </c>
      <c r="B54" s="15" t="s">
        <v>134</v>
      </c>
      <c r="C54" s="15" t="s">
        <v>135</v>
      </c>
    </row>
    <row r="55" spans="1:3" ht="25.5" customHeight="1" x14ac:dyDescent="0.3">
      <c r="A55" s="21">
        <v>80</v>
      </c>
      <c r="B55" s="15" t="s">
        <v>136</v>
      </c>
      <c r="C55" s="15" t="s">
        <v>137</v>
      </c>
    </row>
    <row r="56" spans="1:3" ht="25.5" customHeight="1" x14ac:dyDescent="0.3">
      <c r="A56" s="21">
        <v>81</v>
      </c>
      <c r="B56" s="15" t="s">
        <v>138</v>
      </c>
      <c r="C56" s="15" t="s">
        <v>139</v>
      </c>
    </row>
    <row r="57" spans="1:3" ht="25.5" customHeight="1" x14ac:dyDescent="0.3">
      <c r="A57" s="21">
        <v>82</v>
      </c>
      <c r="B57" s="15" t="s">
        <v>140</v>
      </c>
      <c r="C57" s="15" t="s">
        <v>141</v>
      </c>
    </row>
    <row r="58" spans="1:3" ht="25.5" customHeight="1" x14ac:dyDescent="0.3">
      <c r="A58" s="21">
        <v>84</v>
      </c>
      <c r="B58" s="15" t="s">
        <v>142</v>
      </c>
      <c r="C58" s="15" t="s">
        <v>143</v>
      </c>
    </row>
    <row r="59" spans="1:3" ht="25.5" customHeight="1" x14ac:dyDescent="0.3">
      <c r="A59" s="21">
        <v>85</v>
      </c>
      <c r="B59" s="15" t="s">
        <v>144</v>
      </c>
      <c r="C59" s="15" t="s">
        <v>145</v>
      </c>
    </row>
    <row r="60" spans="1:3" ht="25.5" customHeight="1" x14ac:dyDescent="0.3">
      <c r="A60" s="21">
        <v>101</v>
      </c>
      <c r="B60" s="15" t="s">
        <v>146</v>
      </c>
      <c r="C60" s="15" t="s">
        <v>147</v>
      </c>
    </row>
    <row r="61" spans="1:3" ht="25.5" customHeight="1" x14ac:dyDescent="0.3">
      <c r="A61" s="21">
        <v>102</v>
      </c>
      <c r="B61" s="15" t="s">
        <v>148</v>
      </c>
      <c r="C61" s="15" t="s">
        <v>149</v>
      </c>
    </row>
    <row r="62" spans="1:3" ht="25.5" customHeight="1" x14ac:dyDescent="0.3">
      <c r="A62" s="21">
        <v>86</v>
      </c>
      <c r="B62" s="15" t="s">
        <v>150</v>
      </c>
      <c r="C62" s="15" t="s">
        <v>151</v>
      </c>
    </row>
    <row r="63" spans="1:3" ht="25.5" customHeight="1" x14ac:dyDescent="0.3">
      <c r="A63" s="21">
        <v>284</v>
      </c>
      <c r="B63" s="15" t="s">
        <v>152</v>
      </c>
      <c r="C63" s="15" t="s">
        <v>108</v>
      </c>
    </row>
    <row r="64" spans="1:3" ht="25.5" customHeight="1" x14ac:dyDescent="0.3">
      <c r="A64" s="21">
        <v>83</v>
      </c>
      <c r="B64" s="15" t="s">
        <v>153</v>
      </c>
      <c r="C64" s="15" t="s">
        <v>154</v>
      </c>
    </row>
    <row r="65" spans="1:3" ht="25.5" customHeight="1" x14ac:dyDescent="0.3">
      <c r="A65" s="21">
        <v>87</v>
      </c>
      <c r="B65" s="15" t="s">
        <v>155</v>
      </c>
      <c r="C65" s="15" t="s">
        <v>110</v>
      </c>
    </row>
    <row r="66" spans="1:3" ht="25.5" customHeight="1" x14ac:dyDescent="0.3">
      <c r="A66" s="21">
        <v>103</v>
      </c>
      <c r="B66" s="15" t="s">
        <v>156</v>
      </c>
      <c r="C66" s="15" t="s">
        <v>157</v>
      </c>
    </row>
    <row r="67" spans="1:3" ht="25.5" customHeight="1" x14ac:dyDescent="0.3">
      <c r="A67" s="21">
        <v>288</v>
      </c>
      <c r="B67" s="15" t="s">
        <v>158</v>
      </c>
      <c r="C67" s="15" t="s">
        <v>159</v>
      </c>
    </row>
    <row r="68" spans="1:3" ht="25.5" customHeight="1" x14ac:dyDescent="0.3">
      <c r="A68" s="21">
        <v>89</v>
      </c>
      <c r="B68" s="15" t="s">
        <v>160</v>
      </c>
      <c r="C68" s="15" t="s">
        <v>161</v>
      </c>
    </row>
    <row r="69" spans="1:3" ht="25.5" customHeight="1" x14ac:dyDescent="0.3">
      <c r="A69" s="21">
        <v>90</v>
      </c>
      <c r="B69" s="15" t="s">
        <v>162</v>
      </c>
      <c r="C69" s="15" t="s">
        <v>163</v>
      </c>
    </row>
    <row r="70" spans="1:3" ht="25.5" customHeight="1" x14ac:dyDescent="0.3">
      <c r="A70" s="21">
        <v>98</v>
      </c>
      <c r="B70" s="15" t="s">
        <v>164</v>
      </c>
      <c r="C70" s="15" t="s">
        <v>165</v>
      </c>
    </row>
    <row r="71" spans="1:3" ht="25.5" customHeight="1" x14ac:dyDescent="0.3">
      <c r="A71" s="21">
        <v>91</v>
      </c>
      <c r="B71" s="15" t="s">
        <v>166</v>
      </c>
      <c r="C71" s="15" t="s">
        <v>167</v>
      </c>
    </row>
    <row r="72" spans="1:3" ht="25.5" customHeight="1" x14ac:dyDescent="0.3">
      <c r="A72" s="21">
        <v>92</v>
      </c>
      <c r="B72" s="15" t="s">
        <v>168</v>
      </c>
      <c r="C72" s="15" t="s">
        <v>169</v>
      </c>
    </row>
    <row r="73" spans="1:3" ht="25.5" customHeight="1" x14ac:dyDescent="0.3">
      <c r="A73" s="21">
        <v>289</v>
      </c>
      <c r="B73" s="15" t="s">
        <v>170</v>
      </c>
      <c r="C73" s="15" t="s">
        <v>171</v>
      </c>
    </row>
    <row r="74" spans="1:3" ht="25.5" customHeight="1" x14ac:dyDescent="0.3">
      <c r="A74" s="21">
        <v>93</v>
      </c>
      <c r="B74" s="15" t="s">
        <v>172</v>
      </c>
      <c r="C74" s="15" t="s">
        <v>173</v>
      </c>
    </row>
    <row r="75" spans="1:3" ht="25.5" customHeight="1" x14ac:dyDescent="0.3">
      <c r="A75" s="21">
        <v>285</v>
      </c>
      <c r="B75" s="15" t="s">
        <v>174</v>
      </c>
      <c r="C75" s="15" t="s">
        <v>175</v>
      </c>
    </row>
    <row r="76" spans="1:3" ht="25.5" customHeight="1" x14ac:dyDescent="0.3">
      <c r="A76" s="21">
        <v>106</v>
      </c>
      <c r="B76" s="15" t="s">
        <v>176</v>
      </c>
      <c r="C76" s="15" t="s">
        <v>177</v>
      </c>
    </row>
    <row r="77" spans="1:3" ht="25.5" customHeight="1" x14ac:dyDescent="0.3">
      <c r="A77" s="21">
        <v>94</v>
      </c>
      <c r="B77" s="15" t="s">
        <v>178</v>
      </c>
      <c r="C77" s="15" t="s">
        <v>179</v>
      </c>
    </row>
    <row r="78" spans="1:3" ht="25.5" customHeight="1" x14ac:dyDescent="0.3">
      <c r="A78" s="21">
        <v>465</v>
      </c>
      <c r="B78" s="15" t="s">
        <v>180</v>
      </c>
      <c r="C78" s="15" t="s">
        <v>181</v>
      </c>
    </row>
    <row r="79" spans="1:3" ht="25.5" customHeight="1" x14ac:dyDescent="0.3">
      <c r="A79" s="21">
        <v>1523</v>
      </c>
      <c r="B79" s="15" t="s">
        <v>182</v>
      </c>
      <c r="C79" s="15" t="s">
        <v>183</v>
      </c>
    </row>
    <row r="80" spans="1:3" ht="25.5" customHeight="1" x14ac:dyDescent="0.3">
      <c r="A80" s="21">
        <v>461</v>
      </c>
      <c r="B80" s="15" t="s">
        <v>184</v>
      </c>
      <c r="C80" s="15" t="s">
        <v>185</v>
      </c>
    </row>
    <row r="81" spans="1:3" ht="25.5" customHeight="1" x14ac:dyDescent="0.3">
      <c r="A81" s="21">
        <v>118</v>
      </c>
      <c r="B81" s="15" t="s">
        <v>186</v>
      </c>
      <c r="C81" s="15" t="s">
        <v>187</v>
      </c>
    </row>
    <row r="82" spans="1:3" ht="25.5" customHeight="1" x14ac:dyDescent="0.3">
      <c r="A82" s="21">
        <v>176</v>
      </c>
      <c r="B82" s="15" t="s">
        <v>188</v>
      </c>
      <c r="C82" s="15" t="s">
        <v>189</v>
      </c>
    </row>
    <row r="83" spans="1:3" ht="25.5" customHeight="1" x14ac:dyDescent="0.3">
      <c r="A83" s="21">
        <v>97</v>
      </c>
      <c r="B83" s="15" t="s">
        <v>190</v>
      </c>
      <c r="C83" s="15" t="s">
        <v>191</v>
      </c>
    </row>
    <row r="84" spans="1:3" ht="25.5" customHeight="1" x14ac:dyDescent="0.3">
      <c r="A84" s="21">
        <v>95</v>
      </c>
      <c r="B84" s="15" t="s">
        <v>192</v>
      </c>
      <c r="C84" s="15" t="s">
        <v>193</v>
      </c>
    </row>
    <row r="85" spans="1:3" ht="25.5" customHeight="1" x14ac:dyDescent="0.3">
      <c r="A85" s="21">
        <v>96</v>
      </c>
      <c r="B85" s="15" t="s">
        <v>194</v>
      </c>
      <c r="C85" s="15" t="s">
        <v>195</v>
      </c>
    </row>
    <row r="86" spans="1:3" ht="25.5" customHeight="1" x14ac:dyDescent="0.3">
      <c r="A86" s="21">
        <v>104</v>
      </c>
      <c r="B86" s="15" t="s">
        <v>196</v>
      </c>
      <c r="C86" s="15" t="s">
        <v>197</v>
      </c>
    </row>
    <row r="87" spans="1:3" ht="25.5" customHeight="1" x14ac:dyDescent="0.3">
      <c r="A87" s="21">
        <v>107</v>
      </c>
      <c r="B87" s="15" t="s">
        <v>198</v>
      </c>
      <c r="C87" s="15" t="s">
        <v>199</v>
      </c>
    </row>
    <row r="88" spans="1:3" ht="25.5" customHeight="1" x14ac:dyDescent="0.3">
      <c r="A88" s="21">
        <v>99</v>
      </c>
      <c r="B88" s="15" t="s">
        <v>200</v>
      </c>
      <c r="C88" s="15" t="s">
        <v>201</v>
      </c>
    </row>
    <row r="89" spans="1:3" ht="25.5" customHeight="1" x14ac:dyDescent="0.3">
      <c r="A89" s="21">
        <v>120</v>
      </c>
      <c r="B89" s="15" t="s">
        <v>202</v>
      </c>
      <c r="C89" s="15" t="s">
        <v>46</v>
      </c>
    </row>
    <row r="90" spans="1:3" ht="25.5" customHeight="1" x14ac:dyDescent="0.3">
      <c r="A90" s="21">
        <v>200</v>
      </c>
      <c r="B90" s="15" t="s">
        <v>203</v>
      </c>
      <c r="C90" s="15" t="s">
        <v>46</v>
      </c>
    </row>
    <row r="91" spans="1:3" ht="25.5" customHeight="1" x14ac:dyDescent="0.3">
      <c r="A91" s="21">
        <v>424</v>
      </c>
      <c r="B91" s="15" t="s">
        <v>204</v>
      </c>
      <c r="C91" s="15" t="s">
        <v>46</v>
      </c>
    </row>
    <row r="92" spans="1:3" ht="25.5" customHeight="1" x14ac:dyDescent="0.3">
      <c r="A92" s="21">
        <v>150</v>
      </c>
      <c r="B92" s="15" t="s">
        <v>205</v>
      </c>
      <c r="C92" s="15" t="s">
        <v>206</v>
      </c>
    </row>
    <row r="93" spans="1:3" ht="25.5" customHeight="1" x14ac:dyDescent="0.3">
      <c r="A93" s="21">
        <v>210</v>
      </c>
      <c r="B93" s="15" t="s">
        <v>207</v>
      </c>
      <c r="C93" s="15" t="s">
        <v>208</v>
      </c>
    </row>
    <row r="94" spans="1:3" ht="25.5" customHeight="1" x14ac:dyDescent="0.3">
      <c r="A94" s="21">
        <v>148</v>
      </c>
      <c r="B94" s="15" t="s">
        <v>209</v>
      </c>
      <c r="C94" s="15" t="s">
        <v>210</v>
      </c>
    </row>
    <row r="95" spans="1:3" ht="25.5" customHeight="1" x14ac:dyDescent="0.3">
      <c r="A95" s="21">
        <v>394</v>
      </c>
      <c r="B95" s="15" t="s">
        <v>211</v>
      </c>
      <c r="C95" s="15" t="s">
        <v>212</v>
      </c>
    </row>
    <row r="96" spans="1:3" ht="25.5" customHeight="1" x14ac:dyDescent="0.3">
      <c r="A96" s="21">
        <v>205</v>
      </c>
      <c r="B96" s="15" t="s">
        <v>213</v>
      </c>
      <c r="C96" s="15" t="s">
        <v>214</v>
      </c>
    </row>
    <row r="97" spans="1:3" ht="25.5" customHeight="1" x14ac:dyDescent="0.3">
      <c r="A97" s="21">
        <v>426</v>
      </c>
      <c r="B97" s="15" t="s">
        <v>215</v>
      </c>
      <c r="C97" s="15" t="s">
        <v>216</v>
      </c>
    </row>
    <row r="98" spans="1:3" ht="25.5" customHeight="1" x14ac:dyDescent="0.3">
      <c r="A98" s="21">
        <v>125</v>
      </c>
      <c r="B98" s="15" t="s">
        <v>217</v>
      </c>
      <c r="C98" s="15" t="s">
        <v>218</v>
      </c>
    </row>
    <row r="99" spans="1:3" ht="25.5" customHeight="1" x14ac:dyDescent="0.3">
      <c r="A99" s="21">
        <v>1634</v>
      </c>
      <c r="B99" s="15" t="s">
        <v>219</v>
      </c>
      <c r="C99" s="15" t="s">
        <v>220</v>
      </c>
    </row>
    <row r="100" spans="1:3" ht="25.5" customHeight="1" x14ac:dyDescent="0.3">
      <c r="A100" s="21">
        <v>172</v>
      </c>
      <c r="B100" s="15" t="s">
        <v>221</v>
      </c>
      <c r="C100" s="15" t="s">
        <v>222</v>
      </c>
    </row>
    <row r="101" spans="1:3" ht="25.5" customHeight="1" x14ac:dyDescent="0.3">
      <c r="A101" s="21">
        <v>186</v>
      </c>
      <c r="B101" s="15" t="s">
        <v>223</v>
      </c>
      <c r="C101" s="15" t="s">
        <v>224</v>
      </c>
    </row>
    <row r="102" spans="1:3" ht="25.5" customHeight="1" x14ac:dyDescent="0.3">
      <c r="A102" s="21">
        <v>478</v>
      </c>
      <c r="B102" s="15" t="s">
        <v>225</v>
      </c>
      <c r="C102" s="15" t="s">
        <v>226</v>
      </c>
    </row>
    <row r="103" spans="1:3" ht="25.5" customHeight="1" x14ac:dyDescent="0.3">
      <c r="A103" s="21">
        <v>335</v>
      </c>
      <c r="B103" s="15" t="s">
        <v>227</v>
      </c>
      <c r="C103" s="15" t="s">
        <v>228</v>
      </c>
    </row>
    <row r="104" spans="1:3" ht="25.5" customHeight="1" x14ac:dyDescent="0.3">
      <c r="A104" s="21">
        <v>188</v>
      </c>
      <c r="B104" s="15" t="s">
        <v>229</v>
      </c>
      <c r="C104" s="15" t="s">
        <v>230</v>
      </c>
    </row>
    <row r="105" spans="1:3" ht="25.5" customHeight="1" x14ac:dyDescent="0.3">
      <c r="A105" s="21">
        <v>67</v>
      </c>
      <c r="B105" s="15" t="s">
        <v>231</v>
      </c>
      <c r="C105" s="15" t="s">
        <v>232</v>
      </c>
    </row>
    <row r="106" spans="1:3" ht="25.5" customHeight="1" x14ac:dyDescent="0.3">
      <c r="A106" s="21">
        <v>471</v>
      </c>
      <c r="B106" s="15" t="s">
        <v>233</v>
      </c>
      <c r="C106" s="15" t="s">
        <v>234</v>
      </c>
    </row>
    <row r="107" spans="1:3" ht="25.5" customHeight="1" x14ac:dyDescent="0.3">
      <c r="A107" s="21">
        <v>472</v>
      </c>
      <c r="B107" s="15" t="s">
        <v>235</v>
      </c>
      <c r="C107" s="15" t="s">
        <v>236</v>
      </c>
    </row>
    <row r="108" spans="1:3" ht="25.5" customHeight="1" x14ac:dyDescent="0.3">
      <c r="A108" s="21">
        <v>411</v>
      </c>
      <c r="B108" s="15" t="s">
        <v>237</v>
      </c>
      <c r="C108" s="15" t="s">
        <v>238</v>
      </c>
    </row>
    <row r="109" spans="1:3" ht="25.5" customHeight="1" x14ac:dyDescent="0.3">
      <c r="A109" s="21">
        <v>206</v>
      </c>
      <c r="B109" s="15" t="s">
        <v>239</v>
      </c>
      <c r="C109" s="15" t="s">
        <v>240</v>
      </c>
    </row>
    <row r="110" spans="1:3" ht="25.5" customHeight="1" x14ac:dyDescent="0.3">
      <c r="A110" s="21">
        <v>473</v>
      </c>
      <c r="B110" s="15" t="s">
        <v>241</v>
      </c>
      <c r="C110" s="15" t="s">
        <v>242</v>
      </c>
    </row>
    <row r="111" spans="1:3" ht="25.5" customHeight="1" x14ac:dyDescent="0.3">
      <c r="A111" s="21">
        <v>484</v>
      </c>
      <c r="B111" s="15" t="s">
        <v>243</v>
      </c>
      <c r="C111" s="15" t="s">
        <v>244</v>
      </c>
    </row>
    <row r="112" spans="1:3" ht="25.5" customHeight="1" x14ac:dyDescent="0.3">
      <c r="A112" s="21">
        <v>151</v>
      </c>
      <c r="B112" s="15" t="s">
        <v>245</v>
      </c>
      <c r="C112" s="15" t="s">
        <v>246</v>
      </c>
    </row>
    <row r="113" spans="1:3" ht="25.5" customHeight="1" x14ac:dyDescent="0.3">
      <c r="A113" s="21">
        <v>145</v>
      </c>
      <c r="B113" s="15" t="s">
        <v>247</v>
      </c>
      <c r="C113" s="15" t="s">
        <v>248</v>
      </c>
    </row>
    <row r="114" spans="1:3" ht="25.5" customHeight="1" x14ac:dyDescent="0.3">
      <c r="A114" s="21">
        <v>1787</v>
      </c>
      <c r="B114" s="15" t="s">
        <v>249</v>
      </c>
      <c r="C114" s="15" t="s">
        <v>250</v>
      </c>
    </row>
    <row r="115" spans="1:3" ht="25.5" customHeight="1" x14ac:dyDescent="0.3">
      <c r="A115" s="21">
        <v>2989</v>
      </c>
      <c r="B115" s="15" t="s">
        <v>251</v>
      </c>
      <c r="C115" s="15" t="s">
        <v>46</v>
      </c>
    </row>
    <row r="116" spans="1:3" ht="25.5" customHeight="1" x14ac:dyDescent="0.3">
      <c r="A116" s="21">
        <v>164</v>
      </c>
      <c r="B116" s="15" t="s">
        <v>252</v>
      </c>
      <c r="C116" s="15" t="s">
        <v>253</v>
      </c>
    </row>
    <row r="117" spans="1:3" ht="25.5" customHeight="1" x14ac:dyDescent="0.3">
      <c r="A117" s="21">
        <v>154</v>
      </c>
      <c r="B117" s="15" t="s">
        <v>254</v>
      </c>
      <c r="C117" s="15" t="s">
        <v>255</v>
      </c>
    </row>
    <row r="118" spans="1:3" ht="25.5" customHeight="1" x14ac:dyDescent="0.3">
      <c r="A118" s="21">
        <v>190</v>
      </c>
      <c r="B118" s="15" t="s">
        <v>256</v>
      </c>
      <c r="C118" s="15" t="s">
        <v>257</v>
      </c>
    </row>
    <row r="119" spans="1:3" ht="25.5" customHeight="1" x14ac:dyDescent="0.3">
      <c r="A119" s="21">
        <v>155</v>
      </c>
      <c r="B119" s="15" t="s">
        <v>258</v>
      </c>
      <c r="C119" s="15" t="s">
        <v>259</v>
      </c>
    </row>
    <row r="120" spans="1:3" ht="25.5" customHeight="1" x14ac:dyDescent="0.3">
      <c r="A120" s="21">
        <v>232</v>
      </c>
      <c r="B120" s="15" t="s">
        <v>260</v>
      </c>
      <c r="C120" s="15" t="s">
        <v>46</v>
      </c>
    </row>
    <row r="121" spans="1:3" ht="25.5" customHeight="1" x14ac:dyDescent="0.3">
      <c r="A121" s="21">
        <v>438</v>
      </c>
      <c r="B121" s="15" t="s">
        <v>261</v>
      </c>
      <c r="C121" s="15" t="s">
        <v>46</v>
      </c>
    </row>
    <row r="122" spans="1:3" ht="25.5" customHeight="1" x14ac:dyDescent="0.3">
      <c r="A122" s="21">
        <v>201</v>
      </c>
      <c r="B122" s="15" t="s">
        <v>262</v>
      </c>
      <c r="C122" s="15" t="s">
        <v>46</v>
      </c>
    </row>
    <row r="123" spans="1:3" ht="25.5" customHeight="1" x14ac:dyDescent="0.3">
      <c r="A123" s="21">
        <v>132</v>
      </c>
      <c r="B123" s="15" t="s">
        <v>263</v>
      </c>
      <c r="C123" s="15" t="s">
        <v>264</v>
      </c>
    </row>
    <row r="124" spans="1:3" ht="25.5" customHeight="1" x14ac:dyDescent="0.3">
      <c r="A124" s="21">
        <v>156</v>
      </c>
      <c r="B124" s="15" t="s">
        <v>265</v>
      </c>
      <c r="C124" s="15" t="s">
        <v>266</v>
      </c>
    </row>
    <row r="125" spans="1:3" ht="25.5" customHeight="1" x14ac:dyDescent="0.3">
      <c r="A125" s="21">
        <v>165</v>
      </c>
      <c r="B125" s="15" t="s">
        <v>267</v>
      </c>
      <c r="C125" s="15" t="s">
        <v>268</v>
      </c>
    </row>
    <row r="126" spans="1:3" ht="25.5" customHeight="1" x14ac:dyDescent="0.3">
      <c r="A126" s="21">
        <v>217</v>
      </c>
      <c r="B126" s="15" t="s">
        <v>269</v>
      </c>
      <c r="C126" s="15" t="s">
        <v>270</v>
      </c>
    </row>
    <row r="127" spans="1:3" ht="25.5" customHeight="1" x14ac:dyDescent="0.3">
      <c r="A127" s="21">
        <v>218</v>
      </c>
      <c r="B127" s="15" t="s">
        <v>271</v>
      </c>
      <c r="C127" s="15" t="s">
        <v>272</v>
      </c>
    </row>
    <row r="128" spans="1:3" ht="25.5" customHeight="1" x14ac:dyDescent="0.3">
      <c r="A128" s="21">
        <v>240</v>
      </c>
      <c r="B128" s="15" t="s">
        <v>273</v>
      </c>
      <c r="C128" s="15" t="s">
        <v>274</v>
      </c>
    </row>
    <row r="129" spans="1:3" ht="25.5" customHeight="1" x14ac:dyDescent="0.3">
      <c r="A129" s="21">
        <v>306</v>
      </c>
      <c r="B129" s="15" t="s">
        <v>275</v>
      </c>
      <c r="C129" s="15" t="s">
        <v>276</v>
      </c>
    </row>
    <row r="130" spans="1:3" ht="25.5" customHeight="1" x14ac:dyDescent="0.3">
      <c r="A130" s="21">
        <v>166</v>
      </c>
      <c r="B130" s="15" t="s">
        <v>277</v>
      </c>
      <c r="C130" s="15" t="s">
        <v>278</v>
      </c>
    </row>
    <row r="131" spans="1:3" ht="25.5" customHeight="1" x14ac:dyDescent="0.3">
      <c r="A131" s="21">
        <v>307</v>
      </c>
      <c r="B131" s="15" t="s">
        <v>279</v>
      </c>
      <c r="C131" s="15" t="s">
        <v>280</v>
      </c>
    </row>
    <row r="132" spans="1:3" ht="25.5" customHeight="1" x14ac:dyDescent="0.3">
      <c r="A132" s="21">
        <v>66</v>
      </c>
      <c r="B132" s="15" t="s">
        <v>281</v>
      </c>
      <c r="C132" s="15" t="s">
        <v>282</v>
      </c>
    </row>
    <row r="133" spans="1:3" ht="25.5" customHeight="1" x14ac:dyDescent="0.3">
      <c r="A133" s="21">
        <v>61</v>
      </c>
      <c r="B133" s="15" t="s">
        <v>283</v>
      </c>
      <c r="C133" s="15" t="s">
        <v>284</v>
      </c>
    </row>
    <row r="134" spans="1:3" ht="25.5" customHeight="1" x14ac:dyDescent="0.3">
      <c r="A134" s="21">
        <v>121</v>
      </c>
      <c r="B134" s="15" t="s">
        <v>285</v>
      </c>
      <c r="C134" s="15" t="s">
        <v>286</v>
      </c>
    </row>
    <row r="135" spans="1:3" ht="25.5" customHeight="1" x14ac:dyDescent="0.3">
      <c r="A135" s="21">
        <v>317</v>
      </c>
      <c r="B135" s="15" t="s">
        <v>287</v>
      </c>
      <c r="C135" s="15" t="s">
        <v>46</v>
      </c>
    </row>
    <row r="136" spans="1:3" ht="25.5" customHeight="1" x14ac:dyDescent="0.3">
      <c r="A136" s="21">
        <v>236</v>
      </c>
      <c r="B136" s="15" t="s">
        <v>288</v>
      </c>
      <c r="C136" s="15" t="s">
        <v>46</v>
      </c>
    </row>
    <row r="137" spans="1:3" ht="25.5" customHeight="1" x14ac:dyDescent="0.3">
      <c r="A137" s="21">
        <v>448</v>
      </c>
      <c r="B137" s="15" t="s">
        <v>289</v>
      </c>
      <c r="C137" s="15" t="s">
        <v>46</v>
      </c>
    </row>
    <row r="138" spans="1:3" ht="25.5" customHeight="1" x14ac:dyDescent="0.3">
      <c r="A138" s="21">
        <v>191</v>
      </c>
      <c r="B138" s="15" t="s">
        <v>290</v>
      </c>
      <c r="C138" s="15" t="s">
        <v>291</v>
      </c>
    </row>
    <row r="139" spans="1:3" ht="25.5" customHeight="1" x14ac:dyDescent="0.3">
      <c r="A139" s="21">
        <v>474</v>
      </c>
      <c r="B139" s="15" t="s">
        <v>292</v>
      </c>
      <c r="C139" s="15" t="s">
        <v>293</v>
      </c>
    </row>
    <row r="140" spans="1:3" ht="25.5" customHeight="1" x14ac:dyDescent="0.3">
      <c r="A140" s="21">
        <v>122</v>
      </c>
      <c r="B140" s="15" t="s">
        <v>294</v>
      </c>
      <c r="C140" s="15" t="s">
        <v>46</v>
      </c>
    </row>
    <row r="141" spans="1:3" ht="25.5" customHeight="1" x14ac:dyDescent="0.3">
      <c r="A141" s="21">
        <v>173</v>
      </c>
      <c r="B141" s="15" t="s">
        <v>295</v>
      </c>
      <c r="C141" s="15" t="s">
        <v>46</v>
      </c>
    </row>
    <row r="142" spans="1:3" ht="25.5" customHeight="1" x14ac:dyDescent="0.3">
      <c r="A142" s="21">
        <v>119</v>
      </c>
      <c r="B142" s="15" t="s">
        <v>296</v>
      </c>
      <c r="C142" s="15" t="s">
        <v>297</v>
      </c>
    </row>
    <row r="143" spans="1:3" ht="25.5" customHeight="1" x14ac:dyDescent="0.3">
      <c r="A143" s="21">
        <v>490</v>
      </c>
      <c r="B143" s="15" t="s">
        <v>298</v>
      </c>
      <c r="C143" s="15" t="s">
        <v>299</v>
      </c>
    </row>
    <row r="144" spans="1:3" ht="25.5" customHeight="1" x14ac:dyDescent="0.3">
      <c r="A144" s="21">
        <v>109</v>
      </c>
      <c r="B144" s="15" t="s">
        <v>300</v>
      </c>
      <c r="C144" s="15" t="s">
        <v>46</v>
      </c>
    </row>
    <row r="145" spans="1:3" ht="25.5" customHeight="1" x14ac:dyDescent="0.3">
      <c r="A145" s="21">
        <v>57</v>
      </c>
      <c r="B145" s="15" t="s">
        <v>301</v>
      </c>
      <c r="C145" s="15" t="s">
        <v>302</v>
      </c>
    </row>
    <row r="146" spans="1:3" ht="25.5" customHeight="1" x14ac:dyDescent="0.3">
      <c r="A146" s="21">
        <v>110</v>
      </c>
      <c r="B146" s="15" t="s">
        <v>303</v>
      </c>
      <c r="C146" s="15" t="s">
        <v>304</v>
      </c>
    </row>
    <row r="147" spans="1:3" ht="25.5" customHeight="1" x14ac:dyDescent="0.3">
      <c r="A147" s="21">
        <v>219</v>
      </c>
      <c r="B147" s="15" t="s">
        <v>305</v>
      </c>
      <c r="C147" s="15" t="s">
        <v>306</v>
      </c>
    </row>
    <row r="148" spans="1:3" ht="25.5" customHeight="1" x14ac:dyDescent="0.3">
      <c r="A148" s="21">
        <v>134</v>
      </c>
      <c r="B148" s="15" t="s">
        <v>307</v>
      </c>
      <c r="C148" s="15" t="s">
        <v>308</v>
      </c>
    </row>
    <row r="149" spans="1:3" ht="25.5" customHeight="1" x14ac:dyDescent="0.3">
      <c r="A149" s="21">
        <v>135</v>
      </c>
      <c r="B149" s="15" t="s">
        <v>309</v>
      </c>
      <c r="C149" s="15" t="s">
        <v>310</v>
      </c>
    </row>
    <row r="150" spans="1:3" ht="25.5" customHeight="1" x14ac:dyDescent="0.3">
      <c r="A150" s="21">
        <v>123</v>
      </c>
      <c r="B150" s="15" t="s">
        <v>311</v>
      </c>
      <c r="C150" s="15" t="s">
        <v>312</v>
      </c>
    </row>
    <row r="151" spans="1:3" ht="25.5" customHeight="1" x14ac:dyDescent="0.3">
      <c r="A151" s="21">
        <v>64</v>
      </c>
      <c r="B151" s="15" t="s">
        <v>313</v>
      </c>
      <c r="C151" s="15" t="s">
        <v>314</v>
      </c>
    </row>
    <row r="152" spans="1:3" ht="25.5" customHeight="1" x14ac:dyDescent="0.3">
      <c r="A152" s="21">
        <v>72</v>
      </c>
      <c r="B152" s="15" t="s">
        <v>315</v>
      </c>
      <c r="C152" s="15" t="s">
        <v>316</v>
      </c>
    </row>
    <row r="153" spans="1:3" ht="25.5" customHeight="1" x14ac:dyDescent="0.3">
      <c r="A153" s="21">
        <v>491</v>
      </c>
      <c r="B153" s="15" t="s">
        <v>317</v>
      </c>
      <c r="C153" s="15" t="s">
        <v>318</v>
      </c>
    </row>
    <row r="154" spans="1:3" ht="25.5" customHeight="1" x14ac:dyDescent="0.3">
      <c r="A154" s="21">
        <v>193</v>
      </c>
      <c r="B154" s="15" t="s">
        <v>319</v>
      </c>
      <c r="C154" s="15" t="s">
        <v>320</v>
      </c>
    </row>
    <row r="155" spans="1:3" ht="25.5" customHeight="1" x14ac:dyDescent="0.3">
      <c r="A155" s="21">
        <v>149</v>
      </c>
      <c r="B155" s="15" t="s">
        <v>321</v>
      </c>
      <c r="C155" s="15" t="s">
        <v>322</v>
      </c>
    </row>
    <row r="156" spans="1:3" ht="25.5" customHeight="1" x14ac:dyDescent="0.3">
      <c r="A156" s="21">
        <v>221</v>
      </c>
      <c r="B156" s="15" t="s">
        <v>323</v>
      </c>
      <c r="C156" s="15" t="s">
        <v>324</v>
      </c>
    </row>
    <row r="157" spans="1:3" ht="25.5" customHeight="1" x14ac:dyDescent="0.3">
      <c r="A157" s="21">
        <v>141</v>
      </c>
      <c r="B157" s="15" t="s">
        <v>325</v>
      </c>
      <c r="C157" s="15" t="s">
        <v>326</v>
      </c>
    </row>
    <row r="158" spans="1:3" ht="25.5" customHeight="1" x14ac:dyDescent="0.3">
      <c r="A158" s="21">
        <v>137</v>
      </c>
      <c r="B158" s="15" t="s">
        <v>327</v>
      </c>
      <c r="C158" s="15" t="s">
        <v>328</v>
      </c>
    </row>
    <row r="159" spans="1:3" ht="25.5" customHeight="1" x14ac:dyDescent="0.3">
      <c r="A159" s="21">
        <v>233</v>
      </c>
      <c r="B159" s="15" t="s">
        <v>329</v>
      </c>
      <c r="C159" s="15" t="s">
        <v>46</v>
      </c>
    </row>
    <row r="160" spans="1:3" ht="25.5" customHeight="1" x14ac:dyDescent="0.3">
      <c r="A160" s="21">
        <v>423</v>
      </c>
      <c r="B160" s="15" t="s">
        <v>330</v>
      </c>
      <c r="C160" s="15" t="s">
        <v>331</v>
      </c>
    </row>
    <row r="161" spans="1:3" ht="25.5" customHeight="1" x14ac:dyDescent="0.3">
      <c r="A161" s="21">
        <v>222</v>
      </c>
      <c r="B161" s="15" t="s">
        <v>332</v>
      </c>
      <c r="C161" s="15" t="s">
        <v>333</v>
      </c>
    </row>
    <row r="162" spans="1:3" ht="25.5" customHeight="1" x14ac:dyDescent="0.3">
      <c r="A162" s="21">
        <v>246</v>
      </c>
      <c r="B162" s="15" t="s">
        <v>334</v>
      </c>
      <c r="C162" s="15" t="s">
        <v>335</v>
      </c>
    </row>
    <row r="163" spans="1:3" ht="25.5" customHeight="1" x14ac:dyDescent="0.3">
      <c r="A163" s="21">
        <v>223</v>
      </c>
      <c r="B163" s="15" t="s">
        <v>336</v>
      </c>
      <c r="C163" s="15" t="s">
        <v>337</v>
      </c>
    </row>
    <row r="164" spans="1:3" ht="25.5" customHeight="1" x14ac:dyDescent="0.3">
      <c r="A164" s="21">
        <v>138</v>
      </c>
      <c r="B164" s="15" t="s">
        <v>338</v>
      </c>
      <c r="C164" s="15" t="s">
        <v>339</v>
      </c>
    </row>
    <row r="165" spans="1:3" ht="25.5" customHeight="1" x14ac:dyDescent="0.3">
      <c r="A165" s="21">
        <v>139</v>
      </c>
      <c r="B165" s="15" t="s">
        <v>340</v>
      </c>
      <c r="C165" s="15" t="s">
        <v>341</v>
      </c>
    </row>
    <row r="166" spans="1:3" ht="25.5" customHeight="1" x14ac:dyDescent="0.3">
      <c r="A166" s="21">
        <v>174</v>
      </c>
      <c r="B166" s="15" t="s">
        <v>342</v>
      </c>
      <c r="C166" s="15" t="s">
        <v>343</v>
      </c>
    </row>
    <row r="167" spans="1:3" ht="25.5" customHeight="1" x14ac:dyDescent="0.3">
      <c r="A167" s="21">
        <v>142</v>
      </c>
      <c r="B167" s="15" t="s">
        <v>344</v>
      </c>
      <c r="C167" s="15" t="s">
        <v>345</v>
      </c>
    </row>
    <row r="168" spans="1:3" ht="25.5" customHeight="1" x14ac:dyDescent="0.3">
      <c r="A168" s="21">
        <v>146</v>
      </c>
      <c r="B168" s="15" t="s">
        <v>346</v>
      </c>
      <c r="C168" s="15" t="s">
        <v>347</v>
      </c>
    </row>
    <row r="169" spans="1:3" ht="25.5" customHeight="1" x14ac:dyDescent="0.3">
      <c r="A169" s="21">
        <v>194</v>
      </c>
      <c r="B169" s="15" t="s">
        <v>348</v>
      </c>
      <c r="C169" s="15" t="s">
        <v>349</v>
      </c>
    </row>
    <row r="170" spans="1:3" ht="25.5" customHeight="1" x14ac:dyDescent="0.3">
      <c r="A170" s="21">
        <v>338</v>
      </c>
      <c r="B170" s="15" t="s">
        <v>350</v>
      </c>
      <c r="C170" s="15" t="s">
        <v>46</v>
      </c>
    </row>
    <row r="171" spans="1:3" ht="25.5" customHeight="1" x14ac:dyDescent="0.3">
      <c r="A171" s="21">
        <v>557</v>
      </c>
      <c r="B171" s="15" t="s">
        <v>351</v>
      </c>
      <c r="C171" s="15" t="s">
        <v>352</v>
      </c>
    </row>
    <row r="172" spans="1:3" ht="25.5" customHeight="1" x14ac:dyDescent="0.3">
      <c r="A172" s="21">
        <v>2921</v>
      </c>
      <c r="B172" s="15" t="s">
        <v>353</v>
      </c>
      <c r="C172" s="15" t="s">
        <v>354</v>
      </c>
    </row>
    <row r="173" spans="1:3" ht="25.5" customHeight="1" x14ac:dyDescent="0.3">
      <c r="A173" s="21">
        <v>157</v>
      </c>
      <c r="B173" s="15" t="s">
        <v>355</v>
      </c>
      <c r="C173" s="15" t="s">
        <v>356</v>
      </c>
    </row>
    <row r="174" spans="1:3" ht="25.5" customHeight="1" x14ac:dyDescent="0.3">
      <c r="A174" s="21">
        <v>63</v>
      </c>
      <c r="B174" s="15" t="s">
        <v>357</v>
      </c>
      <c r="C174" s="15" t="s">
        <v>358</v>
      </c>
    </row>
    <row r="175" spans="1:3" ht="25.5" customHeight="1" x14ac:dyDescent="0.3">
      <c r="A175" s="21">
        <v>386</v>
      </c>
      <c r="B175" s="15" t="s">
        <v>359</v>
      </c>
      <c r="C175" s="15" t="s">
        <v>360</v>
      </c>
    </row>
    <row r="176" spans="1:3" ht="25.5" customHeight="1" x14ac:dyDescent="0.3">
      <c r="A176" s="21">
        <v>297</v>
      </c>
      <c r="B176" s="15" t="s">
        <v>361</v>
      </c>
      <c r="C176" s="15" t="s">
        <v>362</v>
      </c>
    </row>
    <row r="177" spans="1:3" ht="25.5" customHeight="1" x14ac:dyDescent="0.3">
      <c r="A177" s="21">
        <v>169</v>
      </c>
      <c r="B177" s="15" t="s">
        <v>363</v>
      </c>
      <c r="C177" s="15" t="s">
        <v>364</v>
      </c>
    </row>
    <row r="178" spans="1:3" ht="25.5" customHeight="1" x14ac:dyDescent="0.3">
      <c r="A178" s="21">
        <v>112</v>
      </c>
      <c r="B178" s="15" t="s">
        <v>365</v>
      </c>
      <c r="C178" s="15" t="s">
        <v>366</v>
      </c>
    </row>
    <row r="179" spans="1:3" ht="25.5" customHeight="1" x14ac:dyDescent="0.3">
      <c r="A179" s="21">
        <v>124</v>
      </c>
      <c r="B179" s="15" t="s">
        <v>367</v>
      </c>
      <c r="C179" s="15" t="s">
        <v>368</v>
      </c>
    </row>
    <row r="180" spans="1:3" ht="25.5" customHeight="1" x14ac:dyDescent="0.3">
      <c r="A180" s="21">
        <v>147</v>
      </c>
      <c r="B180" s="15" t="s">
        <v>369</v>
      </c>
      <c r="C180" s="15" t="s">
        <v>370</v>
      </c>
    </row>
    <row r="181" spans="1:3" ht="25.5" customHeight="1" x14ac:dyDescent="0.3">
      <c r="A181" s="21">
        <v>348</v>
      </c>
      <c r="B181" s="15" t="s">
        <v>371</v>
      </c>
      <c r="C181" s="15" t="s">
        <v>372</v>
      </c>
    </row>
    <row r="182" spans="1:3" ht="25.5" customHeight="1" x14ac:dyDescent="0.3">
      <c r="A182" s="21">
        <v>415</v>
      </c>
      <c r="B182" s="15" t="s">
        <v>373</v>
      </c>
      <c r="C182" s="15" t="s">
        <v>374</v>
      </c>
    </row>
    <row r="183" spans="1:3" ht="25.5" customHeight="1" x14ac:dyDescent="0.3">
      <c r="A183" s="21">
        <v>196</v>
      </c>
      <c r="B183" s="15" t="s">
        <v>375</v>
      </c>
      <c r="C183" s="15" t="s">
        <v>376</v>
      </c>
    </row>
    <row r="184" spans="1:3" ht="25.5" customHeight="1" x14ac:dyDescent="0.3">
      <c r="A184" s="21">
        <v>237</v>
      </c>
      <c r="B184" s="15" t="s">
        <v>377</v>
      </c>
      <c r="C184" s="15" t="s">
        <v>378</v>
      </c>
    </row>
    <row r="185" spans="1:3" ht="25.5" customHeight="1" x14ac:dyDescent="0.3">
      <c r="A185" s="21">
        <v>401</v>
      </c>
      <c r="B185" s="15" t="s">
        <v>379</v>
      </c>
      <c r="C185" s="15" t="s">
        <v>380</v>
      </c>
    </row>
    <row r="186" spans="1:3" ht="25.5" customHeight="1" x14ac:dyDescent="0.3">
      <c r="A186" s="21">
        <v>242</v>
      </c>
      <c r="B186" s="15" t="s">
        <v>381</v>
      </c>
      <c r="C186" s="15" t="s">
        <v>382</v>
      </c>
    </row>
    <row r="187" spans="1:3" ht="25.5" customHeight="1" x14ac:dyDescent="0.3">
      <c r="A187" s="21">
        <v>403</v>
      </c>
      <c r="B187" s="15" t="s">
        <v>383</v>
      </c>
      <c r="C187" s="15" t="s">
        <v>384</v>
      </c>
    </row>
    <row r="188" spans="1:3" ht="25.5" customHeight="1" x14ac:dyDescent="0.3">
      <c r="A188" s="21">
        <v>247</v>
      </c>
      <c r="B188" s="15" t="s">
        <v>385</v>
      </c>
      <c r="C188" s="15" t="s">
        <v>386</v>
      </c>
    </row>
    <row r="189" spans="1:3" ht="25.5" customHeight="1" x14ac:dyDescent="0.3">
      <c r="A189" s="21">
        <v>389</v>
      </c>
      <c r="B189" s="15" t="s">
        <v>387</v>
      </c>
      <c r="C189" s="15" t="s">
        <v>388</v>
      </c>
    </row>
    <row r="190" spans="1:3" ht="25.5" customHeight="1" x14ac:dyDescent="0.3">
      <c r="A190" s="21">
        <v>111</v>
      </c>
      <c r="B190" s="15" t="s">
        <v>389</v>
      </c>
      <c r="C190" s="15" t="s">
        <v>390</v>
      </c>
    </row>
    <row r="191" spans="1:3" ht="25.5" customHeight="1" x14ac:dyDescent="0.3">
      <c r="A191" s="21">
        <v>407</v>
      </c>
      <c r="B191" s="15" t="s">
        <v>391</v>
      </c>
      <c r="C191" s="15" t="s">
        <v>392</v>
      </c>
    </row>
    <row r="192" spans="1:3" ht="25.5" customHeight="1" x14ac:dyDescent="0.3">
      <c r="A192" s="21">
        <v>525</v>
      </c>
      <c r="B192" s="15" t="s">
        <v>393</v>
      </c>
      <c r="C192" s="15" t="s">
        <v>46</v>
      </c>
    </row>
    <row r="193" spans="1:3" ht="25.5" customHeight="1" x14ac:dyDescent="0.3">
      <c r="A193" s="21">
        <v>485</v>
      </c>
      <c r="B193" s="15" t="s">
        <v>394</v>
      </c>
      <c r="C193" s="15" t="s">
        <v>395</v>
      </c>
    </row>
    <row r="194" spans="1:3" ht="25.5" customHeight="1" x14ac:dyDescent="0.3">
      <c r="A194" s="21">
        <v>486</v>
      </c>
      <c r="B194" s="15" t="s">
        <v>396</v>
      </c>
      <c r="C194" s="15" t="s">
        <v>46</v>
      </c>
    </row>
    <row r="195" spans="1:3" ht="25.5" customHeight="1" x14ac:dyDescent="0.3">
      <c r="A195" s="21">
        <v>74</v>
      </c>
      <c r="B195" s="15" t="s">
        <v>397</v>
      </c>
      <c r="C195" s="15" t="s">
        <v>46</v>
      </c>
    </row>
    <row r="196" spans="1:3" ht="25.5" customHeight="1" x14ac:dyDescent="0.3">
      <c r="A196" s="21">
        <v>158</v>
      </c>
      <c r="B196" s="15" t="s">
        <v>398</v>
      </c>
      <c r="C196" s="15" t="s">
        <v>399</v>
      </c>
    </row>
    <row r="197" spans="1:3" ht="25.5" customHeight="1" x14ac:dyDescent="0.3">
      <c r="A197" s="21">
        <v>202</v>
      </c>
      <c r="B197" s="15" t="s">
        <v>400</v>
      </c>
      <c r="C197" s="15" t="s">
        <v>401</v>
      </c>
    </row>
    <row r="198" spans="1:3" ht="25.5" customHeight="1" x14ac:dyDescent="0.3">
      <c r="A198" s="21">
        <v>244</v>
      </c>
      <c r="B198" s="15" t="s">
        <v>402</v>
      </c>
      <c r="C198" s="15" t="s">
        <v>403</v>
      </c>
    </row>
    <row r="199" spans="1:3" ht="25.5" customHeight="1" x14ac:dyDescent="0.3">
      <c r="A199" s="21">
        <v>487</v>
      </c>
      <c r="B199" s="15" t="s">
        <v>404</v>
      </c>
      <c r="C199" s="15" t="s">
        <v>405</v>
      </c>
    </row>
    <row r="200" spans="1:3" ht="25.5" customHeight="1" x14ac:dyDescent="0.3">
      <c r="A200" s="21">
        <v>203</v>
      </c>
      <c r="B200" s="15" t="s">
        <v>406</v>
      </c>
      <c r="C200" s="15" t="s">
        <v>46</v>
      </c>
    </row>
    <row r="201" spans="1:3" ht="25.5" customHeight="1" x14ac:dyDescent="0.3">
      <c r="A201" s="21">
        <v>225</v>
      </c>
      <c r="B201" s="15" t="s">
        <v>407</v>
      </c>
      <c r="C201" s="15" t="s">
        <v>46</v>
      </c>
    </row>
    <row r="202" spans="1:3" ht="25.5" customHeight="1" x14ac:dyDescent="0.3">
      <c r="A202" s="21">
        <v>226</v>
      </c>
      <c r="B202" s="15" t="s">
        <v>408</v>
      </c>
      <c r="C202" s="15" t="s">
        <v>46</v>
      </c>
    </row>
    <row r="203" spans="1:3" ht="25.5" customHeight="1" x14ac:dyDescent="0.3">
      <c r="A203" s="21">
        <v>234</v>
      </c>
      <c r="B203" s="15" t="s">
        <v>409</v>
      </c>
      <c r="C203" s="15" t="s">
        <v>410</v>
      </c>
    </row>
    <row r="204" spans="1:3" ht="25.5" customHeight="1" x14ac:dyDescent="0.3">
      <c r="A204" s="21">
        <v>126</v>
      </c>
      <c r="B204" s="15" t="s">
        <v>411</v>
      </c>
      <c r="C204" s="15" t="s">
        <v>412</v>
      </c>
    </row>
    <row r="205" spans="1:3" ht="25.5" customHeight="1" x14ac:dyDescent="0.3">
      <c r="A205" s="21">
        <v>192</v>
      </c>
      <c r="B205" s="15" t="s">
        <v>413</v>
      </c>
      <c r="C205" s="15" t="s">
        <v>414</v>
      </c>
    </row>
    <row r="206" spans="1:3" ht="25.5" customHeight="1" x14ac:dyDescent="0.3">
      <c r="A206" s="21">
        <v>227</v>
      </c>
      <c r="B206" s="15" t="s">
        <v>415</v>
      </c>
      <c r="C206" s="15" t="s">
        <v>416</v>
      </c>
    </row>
    <row r="207" spans="1:3" ht="25.5" customHeight="1" x14ac:dyDescent="0.3">
      <c r="A207" s="21">
        <v>243</v>
      </c>
      <c r="B207" s="15" t="s">
        <v>417</v>
      </c>
      <c r="C207" s="15" t="s">
        <v>418</v>
      </c>
    </row>
    <row r="208" spans="1:3" ht="25.5" customHeight="1" x14ac:dyDescent="0.3">
      <c r="A208" s="21">
        <v>458</v>
      </c>
      <c r="B208" s="15" t="s">
        <v>419</v>
      </c>
      <c r="C208" s="15" t="s">
        <v>46</v>
      </c>
    </row>
    <row r="209" spans="1:3" ht="25.5" customHeight="1" x14ac:dyDescent="0.3">
      <c r="A209" s="21">
        <v>442</v>
      </c>
      <c r="B209" s="15" t="s">
        <v>420</v>
      </c>
      <c r="C209" s="15" t="s">
        <v>421</v>
      </c>
    </row>
    <row r="210" spans="1:3" ht="25.5" customHeight="1" x14ac:dyDescent="0.3">
      <c r="A210" s="21">
        <v>441</v>
      </c>
      <c r="B210" s="15" t="s">
        <v>422</v>
      </c>
      <c r="C210" s="15" t="s">
        <v>423</v>
      </c>
    </row>
    <row r="211" spans="1:3" ht="25.5" customHeight="1" x14ac:dyDescent="0.3">
      <c r="A211" s="21">
        <v>56</v>
      </c>
      <c r="B211" s="15" t="s">
        <v>424</v>
      </c>
      <c r="C211" s="15" t="s">
        <v>425</v>
      </c>
    </row>
    <row r="212" spans="1:3" ht="25.5" customHeight="1" x14ac:dyDescent="0.3">
      <c r="A212" s="21">
        <v>127</v>
      </c>
      <c r="B212" s="15" t="s">
        <v>426</v>
      </c>
      <c r="C212" s="15" t="s">
        <v>427</v>
      </c>
    </row>
    <row r="213" spans="1:3" ht="25.5" customHeight="1" x14ac:dyDescent="0.3">
      <c r="A213" s="21">
        <v>170</v>
      </c>
      <c r="B213" s="15" t="s">
        <v>428</v>
      </c>
      <c r="C213" s="15" t="s">
        <v>429</v>
      </c>
    </row>
    <row r="214" spans="1:3" ht="25.5" customHeight="1" x14ac:dyDescent="0.3">
      <c r="A214" s="21">
        <v>130</v>
      </c>
      <c r="B214" s="15" t="s">
        <v>430</v>
      </c>
      <c r="C214" s="15" t="s">
        <v>431</v>
      </c>
    </row>
    <row r="215" spans="1:3" ht="25.5" customHeight="1" x14ac:dyDescent="0.3">
      <c r="A215" s="21">
        <v>175</v>
      </c>
      <c r="B215" s="15" t="s">
        <v>432</v>
      </c>
      <c r="C215" s="15" t="s">
        <v>433</v>
      </c>
    </row>
    <row r="216" spans="1:3" ht="25.5" customHeight="1" x14ac:dyDescent="0.3">
      <c r="A216" s="21">
        <v>248</v>
      </c>
      <c r="B216" s="15" t="s">
        <v>434</v>
      </c>
      <c r="C216" s="15" t="s">
        <v>435</v>
      </c>
    </row>
    <row r="217" spans="1:3" ht="25.5" customHeight="1" x14ac:dyDescent="0.3">
      <c r="A217" s="21">
        <v>209</v>
      </c>
      <c r="B217" s="15" t="s">
        <v>436</v>
      </c>
      <c r="C217" s="15" t="s">
        <v>437</v>
      </c>
    </row>
    <row r="218" spans="1:3" ht="25.5" customHeight="1" x14ac:dyDescent="0.3">
      <c r="A218" s="21">
        <v>171</v>
      </c>
      <c r="B218" s="15" t="s">
        <v>438</v>
      </c>
      <c r="C218" s="15" t="s">
        <v>439</v>
      </c>
    </row>
    <row r="219" spans="1:3" ht="25.5" customHeight="1" x14ac:dyDescent="0.3">
      <c r="A219" s="21">
        <v>128</v>
      </c>
      <c r="B219" s="15" t="s">
        <v>440</v>
      </c>
      <c r="C219" s="15" t="s">
        <v>441</v>
      </c>
    </row>
    <row r="220" spans="1:3" ht="25.5" customHeight="1" x14ac:dyDescent="0.3">
      <c r="A220" s="21">
        <v>228</v>
      </c>
      <c r="B220" s="15" t="s">
        <v>442</v>
      </c>
      <c r="C220" s="15" t="s">
        <v>443</v>
      </c>
    </row>
    <row r="221" spans="1:3" ht="25.5" customHeight="1" x14ac:dyDescent="0.3">
      <c r="A221" s="21">
        <v>159</v>
      </c>
      <c r="B221" s="15" t="s">
        <v>444</v>
      </c>
      <c r="C221" s="15" t="s">
        <v>445</v>
      </c>
    </row>
    <row r="222" spans="1:3" ht="25.5" customHeight="1" x14ac:dyDescent="0.3">
      <c r="A222" s="21">
        <v>229</v>
      </c>
      <c r="B222" s="15" t="s">
        <v>446</v>
      </c>
      <c r="C222" s="15" t="s">
        <v>447</v>
      </c>
    </row>
    <row r="223" spans="1:3" ht="25.5" customHeight="1" x14ac:dyDescent="0.3">
      <c r="A223" s="21">
        <v>475</v>
      </c>
      <c r="B223" s="15" t="s">
        <v>448</v>
      </c>
      <c r="C223" s="15" t="s">
        <v>449</v>
      </c>
    </row>
    <row r="224" spans="1:3" ht="25.5" customHeight="1" x14ac:dyDescent="0.3">
      <c r="A224" s="21">
        <v>534</v>
      </c>
      <c r="B224" s="15" t="s">
        <v>450</v>
      </c>
      <c r="C224" s="15" t="s">
        <v>451</v>
      </c>
    </row>
    <row r="225" spans="1:3" ht="25.5" customHeight="1" x14ac:dyDescent="0.3">
      <c r="A225" s="21">
        <v>323</v>
      </c>
      <c r="B225" s="15" t="s">
        <v>452</v>
      </c>
      <c r="C225" s="15" t="s">
        <v>453</v>
      </c>
    </row>
    <row r="226" spans="1:3" ht="25.5" customHeight="1" x14ac:dyDescent="0.3">
      <c r="A226" s="21">
        <v>249</v>
      </c>
      <c r="B226" s="15" t="s">
        <v>454</v>
      </c>
      <c r="C226" s="15" t="s">
        <v>455</v>
      </c>
    </row>
    <row r="227" spans="1:3" ht="25.5" customHeight="1" x14ac:dyDescent="0.3">
      <c r="A227" s="21">
        <v>467</v>
      </c>
      <c r="B227" s="15" t="s">
        <v>456</v>
      </c>
      <c r="C227" s="15" t="s">
        <v>46</v>
      </c>
    </row>
    <row r="228" spans="1:3" ht="25.5" customHeight="1" x14ac:dyDescent="0.3">
      <c r="A228" s="21">
        <v>433</v>
      </c>
      <c r="B228" s="15" t="s">
        <v>457</v>
      </c>
      <c r="C228" s="15" t="s">
        <v>458</v>
      </c>
    </row>
    <row r="229" spans="1:3" ht="25.5" customHeight="1" x14ac:dyDescent="0.3">
      <c r="A229" s="21">
        <v>404</v>
      </c>
      <c r="B229" s="15" t="s">
        <v>459</v>
      </c>
      <c r="C229" s="15" t="s">
        <v>460</v>
      </c>
    </row>
    <row r="230" spans="1:3" ht="25.5" customHeight="1" x14ac:dyDescent="0.3">
      <c r="A230" s="21">
        <v>1676</v>
      </c>
      <c r="B230" s="15" t="s">
        <v>461</v>
      </c>
      <c r="C230" s="15" t="s">
        <v>462</v>
      </c>
    </row>
    <row r="231" spans="1:3" ht="25.5" customHeight="1" x14ac:dyDescent="0.3">
      <c r="A231" s="21">
        <v>309</v>
      </c>
      <c r="B231" s="15" t="s">
        <v>463</v>
      </c>
      <c r="C231" s="15" t="s">
        <v>464</v>
      </c>
    </row>
    <row r="232" spans="1:3" ht="25.5" customHeight="1" x14ac:dyDescent="0.3">
      <c r="A232" s="21">
        <v>445</v>
      </c>
      <c r="B232" s="15" t="s">
        <v>465</v>
      </c>
      <c r="C232" s="15" t="s">
        <v>46</v>
      </c>
    </row>
    <row r="233" spans="1:3" ht="25.5" customHeight="1" x14ac:dyDescent="0.3">
      <c r="A233" s="21">
        <v>409</v>
      </c>
      <c r="B233" s="15" t="s">
        <v>466</v>
      </c>
      <c r="C233" s="15" t="s">
        <v>46</v>
      </c>
    </row>
    <row r="234" spans="1:3" ht="25.5" customHeight="1" x14ac:dyDescent="0.3">
      <c r="A234" s="21">
        <v>395</v>
      </c>
      <c r="B234" s="15" t="s">
        <v>467</v>
      </c>
      <c r="C234" s="15" t="s">
        <v>46</v>
      </c>
    </row>
    <row r="235" spans="1:3" ht="25.5" customHeight="1" x14ac:dyDescent="0.3">
      <c r="A235" s="21">
        <v>161</v>
      </c>
      <c r="B235" s="15" t="s">
        <v>468</v>
      </c>
      <c r="C235" s="15" t="s">
        <v>469</v>
      </c>
    </row>
    <row r="236" spans="1:3" ht="25.5" customHeight="1" x14ac:dyDescent="0.3">
      <c r="A236" s="21">
        <v>195</v>
      </c>
      <c r="B236" s="15" t="s">
        <v>470</v>
      </c>
      <c r="C236" s="15" t="s">
        <v>471</v>
      </c>
    </row>
    <row r="237" spans="1:3" ht="25.5" customHeight="1" x14ac:dyDescent="0.3">
      <c r="A237" s="21">
        <v>383</v>
      </c>
      <c r="B237" s="15" t="s">
        <v>472</v>
      </c>
      <c r="C237" s="15" t="s">
        <v>473</v>
      </c>
    </row>
    <row r="238" spans="1:3" ht="25.5" customHeight="1" x14ac:dyDescent="0.3">
      <c r="A238" s="21">
        <v>417</v>
      </c>
      <c r="B238" s="15" t="s">
        <v>474</v>
      </c>
      <c r="C238" s="15" t="s">
        <v>475</v>
      </c>
    </row>
    <row r="239" spans="1:3" ht="25.5" customHeight="1" x14ac:dyDescent="0.3">
      <c r="A239" s="21">
        <v>3009</v>
      </c>
      <c r="B239" s="15" t="s">
        <v>476</v>
      </c>
      <c r="C239" s="15" t="s">
        <v>477</v>
      </c>
    </row>
    <row r="240" spans="1:3" ht="25.5" customHeight="1" x14ac:dyDescent="0.3">
      <c r="A240" s="21">
        <v>408</v>
      </c>
      <c r="B240" s="15" t="s">
        <v>478</v>
      </c>
      <c r="C240" s="15" t="s">
        <v>479</v>
      </c>
    </row>
    <row r="241" spans="1:3" ht="25.5" customHeight="1" x14ac:dyDescent="0.3">
      <c r="A241" s="21">
        <v>419</v>
      </c>
      <c r="B241" s="15" t="s">
        <v>480</v>
      </c>
      <c r="C241" s="15" t="s">
        <v>481</v>
      </c>
    </row>
    <row r="242" spans="1:3" ht="25.5" customHeight="1" x14ac:dyDescent="0.3">
      <c r="A242" s="21">
        <v>250</v>
      </c>
      <c r="B242" s="15" t="s">
        <v>482</v>
      </c>
      <c r="C242" s="15" t="s">
        <v>483</v>
      </c>
    </row>
    <row r="243" spans="1:3" ht="25.5" customHeight="1" x14ac:dyDescent="0.3">
      <c r="A243" s="21">
        <v>251</v>
      </c>
      <c r="B243" s="15" t="s">
        <v>484</v>
      </c>
      <c r="C243" s="15" t="s">
        <v>485</v>
      </c>
    </row>
    <row r="244" spans="1:3" ht="25.5" customHeight="1" x14ac:dyDescent="0.3">
      <c r="A244" s="21">
        <v>468</v>
      </c>
      <c r="B244" s="15" t="s">
        <v>486</v>
      </c>
      <c r="C244" s="15" t="s">
        <v>487</v>
      </c>
    </row>
    <row r="245" spans="1:3" ht="25.5" customHeight="1" x14ac:dyDescent="0.3">
      <c r="A245" s="21">
        <v>252</v>
      </c>
      <c r="B245" s="15" t="s">
        <v>488</v>
      </c>
      <c r="C245" s="15" t="s">
        <v>489</v>
      </c>
    </row>
    <row r="246" spans="1:3" ht="25.5" customHeight="1" x14ac:dyDescent="0.3">
      <c r="A246" s="21">
        <v>253</v>
      </c>
      <c r="B246" s="15" t="s">
        <v>490</v>
      </c>
      <c r="C246" s="15" t="s">
        <v>491</v>
      </c>
    </row>
    <row r="247" spans="1:3" ht="25.5" customHeight="1" x14ac:dyDescent="0.3">
      <c r="A247" s="21">
        <v>254</v>
      </c>
      <c r="B247" s="15" t="s">
        <v>492</v>
      </c>
      <c r="C247" s="15" t="s">
        <v>493</v>
      </c>
    </row>
    <row r="248" spans="1:3" ht="25.5" customHeight="1" x14ac:dyDescent="0.3">
      <c r="A248" s="21">
        <v>255</v>
      </c>
      <c r="B248" s="15" t="s">
        <v>494</v>
      </c>
      <c r="C248" s="15" t="s">
        <v>495</v>
      </c>
    </row>
    <row r="249" spans="1:3" ht="25.5" customHeight="1" x14ac:dyDescent="0.3">
      <c r="A249" s="21">
        <v>256</v>
      </c>
      <c r="B249" s="15" t="s">
        <v>496</v>
      </c>
      <c r="C249" s="15" t="s">
        <v>497</v>
      </c>
    </row>
    <row r="250" spans="1:3" ht="25.5" customHeight="1" x14ac:dyDescent="0.3">
      <c r="A250" s="21">
        <v>258</v>
      </c>
      <c r="B250" s="15" t="s">
        <v>498</v>
      </c>
      <c r="C250" s="15" t="s">
        <v>499</v>
      </c>
    </row>
    <row r="251" spans="1:3" ht="25.5" customHeight="1" x14ac:dyDescent="0.3">
      <c r="A251" s="21">
        <v>278</v>
      </c>
      <c r="B251" s="15" t="s">
        <v>500</v>
      </c>
      <c r="C251" s="15" t="s">
        <v>501</v>
      </c>
    </row>
    <row r="252" spans="1:3" ht="25.5" customHeight="1" x14ac:dyDescent="0.3">
      <c r="A252" s="21">
        <v>262</v>
      </c>
      <c r="B252" s="15" t="s">
        <v>502</v>
      </c>
      <c r="C252" s="15" t="s">
        <v>503</v>
      </c>
    </row>
    <row r="253" spans="1:3" ht="25.5" customHeight="1" x14ac:dyDescent="0.3">
      <c r="A253" s="21">
        <v>260</v>
      </c>
      <c r="B253" s="15" t="s">
        <v>504</v>
      </c>
      <c r="C253" s="15" t="s">
        <v>505</v>
      </c>
    </row>
    <row r="254" spans="1:3" ht="25.5" customHeight="1" x14ac:dyDescent="0.3">
      <c r="A254" s="21">
        <v>264</v>
      </c>
      <c r="B254" s="15" t="s">
        <v>506</v>
      </c>
      <c r="C254" s="15" t="s">
        <v>507</v>
      </c>
    </row>
    <row r="255" spans="1:3" ht="25.5" customHeight="1" x14ac:dyDescent="0.3">
      <c r="A255" s="21">
        <v>261</v>
      </c>
      <c r="B255" s="15" t="s">
        <v>508</v>
      </c>
      <c r="C255" s="15" t="s">
        <v>509</v>
      </c>
    </row>
    <row r="256" spans="1:3" ht="25.5" customHeight="1" x14ac:dyDescent="0.3">
      <c r="A256" s="21">
        <v>259</v>
      </c>
      <c r="B256" s="15" t="s">
        <v>510</v>
      </c>
      <c r="C256" s="15" t="s">
        <v>511</v>
      </c>
    </row>
    <row r="257" spans="1:3" ht="25.5" customHeight="1" x14ac:dyDescent="0.3">
      <c r="A257" s="21">
        <v>263</v>
      </c>
      <c r="B257" s="15" t="s">
        <v>512</v>
      </c>
      <c r="C257" s="15" t="s">
        <v>513</v>
      </c>
    </row>
    <row r="258" spans="1:3" ht="25.5" customHeight="1" x14ac:dyDescent="0.3">
      <c r="A258" s="22">
        <v>336</v>
      </c>
      <c r="B258" s="15" t="s">
        <v>514</v>
      </c>
      <c r="C258" s="15" t="s">
        <v>515</v>
      </c>
    </row>
  </sheetData>
  <mergeCells count="2">
    <mergeCell ref="F16:J16"/>
    <mergeCell ref="D10:D14"/>
  </mergeCells>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EZ34"/>
  <sheetViews>
    <sheetView showGridLines="0" zoomScaleNormal="100" workbookViewId="0">
      <selection activeCell="N14" sqref="N14"/>
    </sheetView>
  </sheetViews>
  <sheetFormatPr baseColWidth="10" defaultColWidth="0" defaultRowHeight="12.75" x14ac:dyDescent="0.25"/>
  <cols>
    <col min="1" max="1" width="1.5703125" style="11" customWidth="1"/>
    <col min="2" max="2" width="3.140625" style="1" customWidth="1"/>
    <col min="3" max="3" width="3.28515625" style="1" customWidth="1"/>
    <col min="4" max="4" width="8.28515625" style="1" customWidth="1"/>
    <col min="5" max="5" width="12.7109375" style="1" bestFit="1" customWidth="1"/>
    <col min="6" max="6" width="11.7109375" style="1" bestFit="1" customWidth="1"/>
    <col min="7" max="7" width="15.140625" style="1" bestFit="1" customWidth="1"/>
    <col min="8" max="8" width="15.42578125" style="1" customWidth="1"/>
    <col min="9" max="9" width="2.5703125" style="1" customWidth="1"/>
    <col min="10" max="10" width="2.140625" style="1" customWidth="1"/>
    <col min="11" max="11" width="15.42578125" style="1" bestFit="1" customWidth="1"/>
    <col min="12" max="12" width="3.28515625" style="1" customWidth="1"/>
    <col min="13" max="13" width="13.42578125" style="1" customWidth="1"/>
    <col min="14" max="14" width="14.28515625" style="1" bestFit="1" customWidth="1"/>
    <col min="15" max="15" width="10.5703125" style="1" bestFit="1" customWidth="1"/>
    <col min="16" max="16" width="15.42578125" style="2" bestFit="1" customWidth="1"/>
    <col min="17" max="17" width="11" style="2" bestFit="1" customWidth="1"/>
    <col min="18" max="18" width="3.42578125" style="2" customWidth="1"/>
    <col min="19" max="19" width="3.28515625" style="2" customWidth="1"/>
    <col min="20" max="20" width="8.140625" style="1" customWidth="1"/>
    <col min="21" max="21" width="8.140625" style="2" customWidth="1"/>
    <col min="22" max="22" width="8.140625" style="1" customWidth="1"/>
    <col min="23" max="23" width="3.85546875" style="2" customWidth="1"/>
    <col min="24" max="24" width="3" style="2" customWidth="1"/>
    <col min="25" max="25" width="2.5703125" style="2" customWidth="1"/>
    <col min="26" max="26" width="3.42578125" style="2" customWidth="1"/>
    <col min="27" max="27" width="8.140625" style="2" hidden="1"/>
    <col min="28" max="29" width="8.140625" style="1" hidden="1"/>
    <col min="30" max="33" width="8.140625" style="2" hidden="1"/>
    <col min="34" max="36" width="8.140625" style="1" hidden="1"/>
    <col min="37" max="37" width="8.140625" style="2" hidden="1"/>
    <col min="38" max="38" width="45.85546875" style="1" hidden="1"/>
    <col min="39" max="39" width="9.42578125" style="1" hidden="1"/>
    <col min="40" max="40" width="9.85546875" style="1" hidden="1"/>
    <col min="41" max="41" width="8" style="1" hidden="1"/>
    <col min="42" max="42" width="9.42578125" style="1" hidden="1"/>
    <col min="43" max="43" width="10.42578125" style="1" hidden="1"/>
    <col min="44" max="44" width="28.140625" style="1" hidden="1"/>
    <col min="45" max="250" width="9.140625" style="1" hidden="1"/>
    <col min="251" max="251" width="3.28515625" style="1" hidden="1"/>
    <col min="252" max="252" width="12" style="1" hidden="1"/>
    <col min="253" max="253" width="22.5703125" style="1" hidden="1"/>
    <col min="254" max="254" width="8.5703125" style="1" hidden="1"/>
    <col min="255" max="255" width="44.42578125" style="1" hidden="1"/>
    <col min="256" max="262" width="7.7109375" style="1" hidden="1"/>
    <col min="263" max="263" width="8.42578125" style="1" hidden="1"/>
    <col min="264" max="264" width="12.5703125" style="1" hidden="1"/>
    <col min="265" max="265" width="19.28515625" style="1" hidden="1"/>
    <col min="266" max="269" width="3.28515625" style="1" hidden="1"/>
    <col min="270" max="270" width="10" style="1" hidden="1"/>
    <col min="271" max="271" width="12.7109375" style="1" hidden="1"/>
    <col min="272" max="275" width="3.28515625" style="1" hidden="1"/>
    <col min="276" max="276" width="57.140625" style="1" hidden="1"/>
    <col min="277" max="290" width="0" style="1" hidden="1"/>
    <col min="291" max="291" width="12.7109375" style="1" hidden="1"/>
    <col min="292" max="292" width="10.85546875" style="1" hidden="1"/>
    <col min="293" max="293" width="6.140625" style="1" hidden="1"/>
    <col min="294" max="294" width="45.85546875" style="1" hidden="1"/>
    <col min="295" max="295" width="9.42578125" style="1" hidden="1"/>
    <col min="296" max="296" width="9.85546875" style="1" hidden="1"/>
    <col min="297" max="297" width="8" style="1" hidden="1"/>
    <col min="298" max="298" width="9.42578125" style="1" hidden="1"/>
    <col min="299" max="299" width="10.42578125" style="1" hidden="1"/>
    <col min="300" max="300" width="28.140625" style="1" hidden="1"/>
    <col min="301" max="506" width="9.140625" style="1" hidden="1"/>
    <col min="507" max="507" width="3.28515625" style="1" hidden="1"/>
    <col min="508" max="508" width="12" style="1" hidden="1"/>
    <col min="509" max="509" width="22.5703125" style="1" hidden="1"/>
    <col min="510" max="510" width="8.5703125" style="1" hidden="1"/>
    <col min="511" max="511" width="44.42578125" style="1" hidden="1"/>
    <col min="512" max="518" width="7.7109375" style="1" hidden="1"/>
    <col min="519" max="519" width="8.42578125" style="1" hidden="1"/>
    <col min="520" max="520" width="12.5703125" style="1" hidden="1"/>
    <col min="521" max="521" width="19.28515625" style="1" hidden="1"/>
    <col min="522" max="525" width="3.28515625" style="1" hidden="1"/>
    <col min="526" max="526" width="10" style="1" hidden="1"/>
    <col min="527" max="527" width="12.7109375" style="1" hidden="1"/>
    <col min="528" max="531" width="3.28515625" style="1" hidden="1"/>
    <col min="532" max="532" width="57.140625" style="1" hidden="1"/>
    <col min="533" max="546" width="0" style="1" hidden="1"/>
    <col min="547" max="547" width="12.7109375" style="1" hidden="1"/>
    <col min="548" max="548" width="10.85546875" style="1" hidden="1"/>
    <col min="549" max="549" width="6.140625" style="1" hidden="1"/>
    <col min="550" max="550" width="45.85546875" style="1" hidden="1"/>
    <col min="551" max="551" width="9.42578125" style="1" hidden="1"/>
    <col min="552" max="552" width="9.85546875" style="1" hidden="1"/>
    <col min="553" max="553" width="8" style="1" hidden="1"/>
    <col min="554" max="554" width="9.42578125" style="1" hidden="1"/>
    <col min="555" max="555" width="10.42578125" style="1" hidden="1"/>
    <col min="556" max="556" width="28.140625" style="1" hidden="1"/>
    <col min="557" max="762" width="9.140625" style="1" hidden="1"/>
    <col min="763" max="763" width="3.28515625" style="1" hidden="1"/>
    <col min="764" max="764" width="12" style="1" hidden="1"/>
    <col min="765" max="765" width="22.5703125" style="1" hidden="1"/>
    <col min="766" max="766" width="8.5703125" style="1" hidden="1"/>
    <col min="767" max="767" width="44.42578125" style="1" hidden="1"/>
    <col min="768" max="774" width="7.7109375" style="1" hidden="1"/>
    <col min="775" max="775" width="8.42578125" style="1" hidden="1"/>
    <col min="776" max="776" width="12.5703125" style="1" hidden="1"/>
    <col min="777" max="777" width="19.28515625" style="1" hidden="1"/>
    <col min="778" max="781" width="3.28515625" style="1" hidden="1"/>
    <col min="782" max="782" width="10" style="1" hidden="1"/>
    <col min="783" max="783" width="12.7109375" style="1" hidden="1"/>
    <col min="784" max="787" width="3.28515625" style="1" hidden="1"/>
    <col min="788" max="788" width="57.140625" style="1" hidden="1"/>
    <col min="789" max="802" width="0" style="1" hidden="1"/>
    <col min="803" max="803" width="12.7109375" style="1" hidden="1"/>
    <col min="804" max="804" width="10.85546875" style="1" hidden="1"/>
    <col min="805" max="805" width="6.140625" style="1" hidden="1"/>
    <col min="806" max="806" width="45.85546875" style="1" hidden="1"/>
    <col min="807" max="807" width="9.42578125" style="1" hidden="1"/>
    <col min="808" max="808" width="9.85546875" style="1" hidden="1"/>
    <col min="809" max="809" width="8" style="1" hidden="1"/>
    <col min="810" max="810" width="9.42578125" style="1" hidden="1"/>
    <col min="811" max="811" width="10.42578125" style="1" hidden="1"/>
    <col min="812" max="812" width="28.140625" style="1" hidden="1"/>
    <col min="813" max="1018" width="9.140625" style="1" hidden="1"/>
    <col min="1019" max="1019" width="3.28515625" style="1" hidden="1"/>
    <col min="1020" max="1020" width="12" style="1" hidden="1"/>
    <col min="1021" max="1021" width="22.5703125" style="1" hidden="1"/>
    <col min="1022" max="1022" width="8.5703125" style="1" hidden="1"/>
    <col min="1023" max="1023" width="44.42578125" style="1" hidden="1"/>
    <col min="1024" max="1030" width="7.7109375" style="1" hidden="1"/>
    <col min="1031" max="1031" width="8.42578125" style="1" hidden="1"/>
    <col min="1032" max="1032" width="12.5703125" style="1" hidden="1"/>
    <col min="1033" max="1033" width="19.28515625" style="1" hidden="1"/>
    <col min="1034" max="1037" width="3.28515625" style="1" hidden="1"/>
    <col min="1038" max="1038" width="10" style="1" hidden="1"/>
    <col min="1039" max="1039" width="12.7109375" style="1" hidden="1"/>
    <col min="1040" max="1043" width="3.28515625" style="1" hidden="1"/>
    <col min="1044" max="1044" width="57.140625" style="1" hidden="1"/>
    <col min="1045" max="1058" width="0" style="1" hidden="1"/>
    <col min="1059" max="1059" width="12.7109375" style="1" hidden="1"/>
    <col min="1060" max="1060" width="10.85546875" style="1" hidden="1"/>
    <col min="1061" max="1061" width="6.140625" style="1" hidden="1"/>
    <col min="1062" max="1062" width="45.85546875" style="1" hidden="1"/>
    <col min="1063" max="1063" width="9.42578125" style="1" hidden="1"/>
    <col min="1064" max="1064" width="9.85546875" style="1" hidden="1"/>
    <col min="1065" max="1065" width="8" style="1" hidden="1"/>
    <col min="1066" max="1066" width="9.42578125" style="1" hidden="1"/>
    <col min="1067" max="1067" width="10.42578125" style="1" hidden="1"/>
    <col min="1068" max="1068" width="28.140625" style="1" hidden="1"/>
    <col min="1069" max="1274" width="9.140625" style="1" hidden="1"/>
    <col min="1275" max="1275" width="3.28515625" style="1" hidden="1"/>
    <col min="1276" max="1276" width="12" style="1" hidden="1"/>
    <col min="1277" max="1277" width="22.5703125" style="1" hidden="1"/>
    <col min="1278" max="1278" width="8.5703125" style="1" hidden="1"/>
    <col min="1279" max="1279" width="44.42578125" style="1" hidden="1"/>
    <col min="1280" max="1286" width="7.7109375" style="1" hidden="1"/>
    <col min="1287" max="1287" width="8.42578125" style="1" hidden="1"/>
    <col min="1288" max="1288" width="12.5703125" style="1" hidden="1"/>
    <col min="1289" max="1289" width="19.28515625" style="1" hidden="1"/>
    <col min="1290" max="1293" width="3.28515625" style="1" hidden="1"/>
    <col min="1294" max="1294" width="10" style="1" hidden="1"/>
    <col min="1295" max="1295" width="12.7109375" style="1" hidden="1"/>
    <col min="1296" max="1299" width="3.28515625" style="1" hidden="1"/>
    <col min="1300" max="1300" width="57.140625" style="1" hidden="1"/>
    <col min="1301" max="1314" width="0" style="1" hidden="1"/>
    <col min="1315" max="1315" width="12.7109375" style="1" hidden="1"/>
    <col min="1316" max="1316" width="10.85546875" style="1" hidden="1"/>
    <col min="1317" max="1317" width="6.140625" style="1" hidden="1"/>
    <col min="1318" max="1318" width="45.85546875" style="1" hidden="1"/>
    <col min="1319" max="1319" width="9.42578125" style="1" hidden="1"/>
    <col min="1320" max="1320" width="9.85546875" style="1" hidden="1"/>
    <col min="1321" max="1321" width="8" style="1" hidden="1"/>
    <col min="1322" max="1322" width="9.42578125" style="1" hidden="1"/>
    <col min="1323" max="1323" width="10.42578125" style="1" hidden="1"/>
    <col min="1324" max="1324" width="28.140625" style="1" hidden="1"/>
    <col min="1325" max="1530" width="9.140625" style="1" hidden="1"/>
    <col min="1531" max="1531" width="3.28515625" style="1" hidden="1"/>
    <col min="1532" max="1532" width="12" style="1" hidden="1"/>
    <col min="1533" max="1533" width="22.5703125" style="1" hidden="1"/>
    <col min="1534" max="1534" width="8.5703125" style="1" hidden="1"/>
    <col min="1535" max="1535" width="44.42578125" style="1" hidden="1"/>
    <col min="1536" max="1542" width="7.7109375" style="1" hidden="1"/>
    <col min="1543" max="1543" width="8.42578125" style="1" hidden="1"/>
    <col min="1544" max="1544" width="12.5703125" style="1" hidden="1"/>
    <col min="1545" max="1545" width="19.28515625" style="1" hidden="1"/>
    <col min="1546" max="1549" width="3.28515625" style="1" hidden="1"/>
    <col min="1550" max="1550" width="10" style="1" hidden="1"/>
    <col min="1551" max="1551" width="12.7109375" style="1" hidden="1"/>
    <col min="1552" max="1555" width="3.28515625" style="1" hidden="1"/>
    <col min="1556" max="1556" width="57.140625" style="1" hidden="1"/>
    <col min="1557" max="1570" width="0" style="1" hidden="1"/>
    <col min="1571" max="1571" width="12.7109375" style="1" hidden="1"/>
    <col min="1572" max="1572" width="10.85546875" style="1" hidden="1"/>
    <col min="1573" max="1573" width="6.140625" style="1" hidden="1"/>
    <col min="1574" max="1574" width="45.85546875" style="1" hidden="1"/>
    <col min="1575" max="1575" width="9.42578125" style="1" hidden="1"/>
    <col min="1576" max="1576" width="9.85546875" style="1" hidden="1"/>
    <col min="1577" max="1577" width="8" style="1" hidden="1"/>
    <col min="1578" max="1578" width="9.42578125" style="1" hidden="1"/>
    <col min="1579" max="1579" width="10.42578125" style="1" hidden="1"/>
    <col min="1580" max="1580" width="28.140625" style="1" hidden="1"/>
    <col min="1581" max="1786" width="9.140625" style="1" hidden="1"/>
    <col min="1787" max="1787" width="3.28515625" style="1" hidden="1"/>
    <col min="1788" max="1788" width="12" style="1" hidden="1"/>
    <col min="1789" max="1789" width="22.5703125" style="1" hidden="1"/>
    <col min="1790" max="1790" width="8.5703125" style="1" hidden="1"/>
    <col min="1791" max="1791" width="44.42578125" style="1" hidden="1"/>
    <col min="1792" max="1798" width="7.7109375" style="1" hidden="1"/>
    <col min="1799" max="1799" width="8.42578125" style="1" hidden="1"/>
    <col min="1800" max="1800" width="12.5703125" style="1" hidden="1"/>
    <col min="1801" max="1801" width="19.28515625" style="1" hidden="1"/>
    <col min="1802" max="1805" width="3.28515625" style="1" hidden="1"/>
    <col min="1806" max="1806" width="10" style="1" hidden="1"/>
    <col min="1807" max="1807" width="12.7109375" style="1" hidden="1"/>
    <col min="1808" max="1811" width="3.28515625" style="1" hidden="1"/>
    <col min="1812" max="1812" width="57.140625" style="1" hidden="1"/>
    <col min="1813" max="1826" width="0" style="1" hidden="1"/>
    <col min="1827" max="1827" width="12.7109375" style="1" hidden="1"/>
    <col min="1828" max="1828" width="10.85546875" style="1" hidden="1"/>
    <col min="1829" max="1829" width="6.140625" style="1" hidden="1"/>
    <col min="1830" max="1830" width="45.85546875" style="1" hidden="1"/>
    <col min="1831" max="1831" width="9.42578125" style="1" hidden="1"/>
    <col min="1832" max="1832" width="9.85546875" style="1" hidden="1"/>
    <col min="1833" max="1833" width="8" style="1" hidden="1"/>
    <col min="1834" max="1834" width="9.42578125" style="1" hidden="1"/>
    <col min="1835" max="1835" width="10.42578125" style="1" hidden="1"/>
    <col min="1836" max="1836" width="28.140625" style="1" hidden="1"/>
    <col min="1837" max="2042" width="9.140625" style="1" hidden="1"/>
    <col min="2043" max="2043" width="3.28515625" style="1" hidden="1"/>
    <col min="2044" max="2044" width="12" style="1" hidden="1"/>
    <col min="2045" max="2045" width="22.5703125" style="1" hidden="1"/>
    <col min="2046" max="2046" width="8.5703125" style="1" hidden="1"/>
    <col min="2047" max="2047" width="44.42578125" style="1" hidden="1"/>
    <col min="2048" max="2054" width="7.7109375" style="1" hidden="1"/>
    <col min="2055" max="2055" width="8.42578125" style="1" hidden="1"/>
    <col min="2056" max="2056" width="12.5703125" style="1" hidden="1"/>
    <col min="2057" max="2057" width="19.28515625" style="1" hidden="1"/>
    <col min="2058" max="2061" width="3.28515625" style="1" hidden="1"/>
    <col min="2062" max="2062" width="10" style="1" hidden="1"/>
    <col min="2063" max="2063" width="12.7109375" style="1" hidden="1"/>
    <col min="2064" max="2067" width="3.28515625" style="1" hidden="1"/>
    <col min="2068" max="2068" width="57.140625" style="1" hidden="1"/>
    <col min="2069" max="2082" width="0" style="1" hidden="1"/>
    <col min="2083" max="2083" width="12.7109375" style="1" hidden="1"/>
    <col min="2084" max="2084" width="10.85546875" style="1" hidden="1"/>
    <col min="2085" max="2085" width="6.140625" style="1" hidden="1"/>
    <col min="2086" max="2086" width="45.85546875" style="1" hidden="1"/>
    <col min="2087" max="2087" width="9.42578125" style="1" hidden="1"/>
    <col min="2088" max="2088" width="9.85546875" style="1" hidden="1"/>
    <col min="2089" max="2089" width="8" style="1" hidden="1"/>
    <col min="2090" max="2090" width="9.42578125" style="1" hidden="1"/>
    <col min="2091" max="2091" width="10.42578125" style="1" hidden="1"/>
    <col min="2092" max="2092" width="28.140625" style="1" hidden="1"/>
    <col min="2093" max="2298" width="9.140625" style="1" hidden="1"/>
    <col min="2299" max="2299" width="3.28515625" style="1" hidden="1"/>
    <col min="2300" max="2300" width="12" style="1" hidden="1"/>
    <col min="2301" max="2301" width="22.5703125" style="1" hidden="1"/>
    <col min="2302" max="2302" width="8.5703125" style="1" hidden="1"/>
    <col min="2303" max="2303" width="44.42578125" style="1" hidden="1"/>
    <col min="2304" max="2310" width="7.7109375" style="1" hidden="1"/>
    <col min="2311" max="2311" width="8.42578125" style="1" hidden="1"/>
    <col min="2312" max="2312" width="12.5703125" style="1" hidden="1"/>
    <col min="2313" max="2313" width="19.28515625" style="1" hidden="1"/>
    <col min="2314" max="2317" width="3.28515625" style="1" hidden="1"/>
    <col min="2318" max="2318" width="10" style="1" hidden="1"/>
    <col min="2319" max="2319" width="12.7109375" style="1" hidden="1"/>
    <col min="2320" max="2323" width="3.28515625" style="1" hidden="1"/>
    <col min="2324" max="2324" width="57.140625" style="1" hidden="1"/>
    <col min="2325" max="2338" width="0" style="1" hidden="1"/>
    <col min="2339" max="2339" width="12.7109375" style="1" hidden="1"/>
    <col min="2340" max="2340" width="10.85546875" style="1" hidden="1"/>
    <col min="2341" max="2341" width="6.140625" style="1" hidden="1"/>
    <col min="2342" max="2342" width="45.85546875" style="1" hidden="1"/>
    <col min="2343" max="2343" width="9.42578125" style="1" hidden="1"/>
    <col min="2344" max="2344" width="9.85546875" style="1" hidden="1"/>
    <col min="2345" max="2345" width="8" style="1" hidden="1"/>
    <col min="2346" max="2346" width="9.42578125" style="1" hidden="1"/>
    <col min="2347" max="2347" width="10.42578125" style="1" hidden="1"/>
    <col min="2348" max="2348" width="28.140625" style="1" hidden="1"/>
    <col min="2349" max="2554" width="9.140625" style="1" hidden="1"/>
    <col min="2555" max="2555" width="3.28515625" style="1" hidden="1"/>
    <col min="2556" max="2556" width="12" style="1" hidden="1"/>
    <col min="2557" max="2557" width="22.5703125" style="1" hidden="1"/>
    <col min="2558" max="2558" width="8.5703125" style="1" hidden="1"/>
    <col min="2559" max="2559" width="44.42578125" style="1" hidden="1"/>
    <col min="2560" max="2566" width="7.7109375" style="1" hidden="1"/>
    <col min="2567" max="2567" width="8.42578125" style="1" hidden="1"/>
    <col min="2568" max="2568" width="12.5703125" style="1" hidden="1"/>
    <col min="2569" max="2569" width="19.28515625" style="1" hidden="1"/>
    <col min="2570" max="2573" width="3.28515625" style="1" hidden="1"/>
    <col min="2574" max="2574" width="10" style="1" hidden="1"/>
    <col min="2575" max="2575" width="12.7109375" style="1" hidden="1"/>
    <col min="2576" max="2579" width="3.28515625" style="1" hidden="1"/>
    <col min="2580" max="2580" width="57.140625" style="1" hidden="1"/>
    <col min="2581" max="2594" width="0" style="1" hidden="1"/>
    <col min="2595" max="2595" width="12.7109375" style="1" hidden="1"/>
    <col min="2596" max="2596" width="10.85546875" style="1" hidden="1"/>
    <col min="2597" max="2597" width="6.140625" style="1" hidden="1"/>
    <col min="2598" max="2598" width="45.85546875" style="1" hidden="1"/>
    <col min="2599" max="2599" width="9.42578125" style="1" hidden="1"/>
    <col min="2600" max="2600" width="9.85546875" style="1" hidden="1"/>
    <col min="2601" max="2601" width="8" style="1" hidden="1"/>
    <col min="2602" max="2602" width="9.42578125" style="1" hidden="1"/>
    <col min="2603" max="2603" width="10.42578125" style="1" hidden="1"/>
    <col min="2604" max="2604" width="28.140625" style="1" hidden="1"/>
    <col min="2605" max="2810" width="9.140625" style="1" hidden="1"/>
    <col min="2811" max="2811" width="3.28515625" style="1" hidden="1"/>
    <col min="2812" max="2812" width="12" style="1" hidden="1"/>
    <col min="2813" max="2813" width="22.5703125" style="1" hidden="1"/>
    <col min="2814" max="2814" width="8.5703125" style="1" hidden="1"/>
    <col min="2815" max="2815" width="44.42578125" style="1" hidden="1"/>
    <col min="2816" max="2822" width="7.7109375" style="1" hidden="1"/>
    <col min="2823" max="2823" width="8.42578125" style="1" hidden="1"/>
    <col min="2824" max="2824" width="12.5703125" style="1" hidden="1"/>
    <col min="2825" max="2825" width="19.28515625" style="1" hidden="1"/>
    <col min="2826" max="2829" width="3.28515625" style="1" hidden="1"/>
    <col min="2830" max="2830" width="10" style="1" hidden="1"/>
    <col min="2831" max="2831" width="12.7109375" style="1" hidden="1"/>
    <col min="2832" max="2835" width="3.28515625" style="1" hidden="1"/>
    <col min="2836" max="2836" width="57.140625" style="1" hidden="1"/>
    <col min="2837" max="2850" width="0" style="1" hidden="1"/>
    <col min="2851" max="2851" width="12.7109375" style="1" hidden="1"/>
    <col min="2852" max="2852" width="10.85546875" style="1" hidden="1"/>
    <col min="2853" max="2853" width="6.140625" style="1" hidden="1"/>
    <col min="2854" max="2854" width="45.85546875" style="1" hidden="1"/>
    <col min="2855" max="2855" width="9.42578125" style="1" hidden="1"/>
    <col min="2856" max="2856" width="9.85546875" style="1" hidden="1"/>
    <col min="2857" max="2857" width="8" style="1" hidden="1"/>
    <col min="2858" max="2858" width="9.42578125" style="1" hidden="1"/>
    <col min="2859" max="2859" width="10.42578125" style="1" hidden="1"/>
    <col min="2860" max="2860" width="28.140625" style="1" hidden="1"/>
    <col min="2861" max="3066" width="9.140625" style="1" hidden="1"/>
    <col min="3067" max="3067" width="3.28515625" style="1" hidden="1"/>
    <col min="3068" max="3068" width="12" style="1" hidden="1"/>
    <col min="3069" max="3069" width="22.5703125" style="1" hidden="1"/>
    <col min="3070" max="3070" width="8.5703125" style="1" hidden="1"/>
    <col min="3071" max="3071" width="44.42578125" style="1" hidden="1"/>
    <col min="3072" max="3078" width="7.7109375" style="1" hidden="1"/>
    <col min="3079" max="3079" width="8.42578125" style="1" hidden="1"/>
    <col min="3080" max="3080" width="12.5703125" style="1" hidden="1"/>
    <col min="3081" max="3081" width="19.28515625" style="1" hidden="1"/>
    <col min="3082" max="3085" width="3.28515625" style="1" hidden="1"/>
    <col min="3086" max="3086" width="10" style="1" hidden="1"/>
    <col min="3087" max="3087" width="12.7109375" style="1" hidden="1"/>
    <col min="3088" max="3091" width="3.28515625" style="1" hidden="1"/>
    <col min="3092" max="3092" width="57.140625" style="1" hidden="1"/>
    <col min="3093" max="3106" width="0" style="1" hidden="1"/>
    <col min="3107" max="3107" width="12.7109375" style="1" hidden="1"/>
    <col min="3108" max="3108" width="10.85546875" style="1" hidden="1"/>
    <col min="3109" max="3109" width="6.140625" style="1" hidden="1"/>
    <col min="3110" max="3110" width="45.85546875" style="1" hidden="1"/>
    <col min="3111" max="3111" width="9.42578125" style="1" hidden="1"/>
    <col min="3112" max="3112" width="9.85546875" style="1" hidden="1"/>
    <col min="3113" max="3113" width="8" style="1" hidden="1"/>
    <col min="3114" max="3114" width="9.42578125" style="1" hidden="1"/>
    <col min="3115" max="3115" width="10.42578125" style="1" hidden="1"/>
    <col min="3116" max="3116" width="28.140625" style="1" hidden="1"/>
    <col min="3117" max="3322" width="9.140625" style="1" hidden="1"/>
    <col min="3323" max="3323" width="3.28515625" style="1" hidden="1"/>
    <col min="3324" max="3324" width="12" style="1" hidden="1"/>
    <col min="3325" max="3325" width="22.5703125" style="1" hidden="1"/>
    <col min="3326" max="3326" width="8.5703125" style="1" hidden="1"/>
    <col min="3327" max="3327" width="44.42578125" style="1" hidden="1"/>
    <col min="3328" max="3334" width="7.7109375" style="1" hidden="1"/>
    <col min="3335" max="3335" width="8.42578125" style="1" hidden="1"/>
    <col min="3336" max="3336" width="12.5703125" style="1" hidden="1"/>
    <col min="3337" max="3337" width="19.28515625" style="1" hidden="1"/>
    <col min="3338" max="3341" width="3.28515625" style="1" hidden="1"/>
    <col min="3342" max="3342" width="10" style="1" hidden="1"/>
    <col min="3343" max="3343" width="12.7109375" style="1" hidden="1"/>
    <col min="3344" max="3347" width="3.28515625" style="1" hidden="1"/>
    <col min="3348" max="3348" width="57.140625" style="1" hidden="1"/>
    <col min="3349" max="3362" width="0" style="1" hidden="1"/>
    <col min="3363" max="3363" width="12.7109375" style="1" hidden="1"/>
    <col min="3364" max="3364" width="10.85546875" style="1" hidden="1"/>
    <col min="3365" max="3365" width="6.140625" style="1" hidden="1"/>
    <col min="3366" max="3366" width="45.85546875" style="1" hidden="1"/>
    <col min="3367" max="3367" width="9.42578125" style="1" hidden="1"/>
    <col min="3368" max="3368" width="9.85546875" style="1" hidden="1"/>
    <col min="3369" max="3369" width="8" style="1" hidden="1"/>
    <col min="3370" max="3370" width="9.42578125" style="1" hidden="1"/>
    <col min="3371" max="3371" width="10.42578125" style="1" hidden="1"/>
    <col min="3372" max="3372" width="28.140625" style="1" hidden="1"/>
    <col min="3373" max="3578" width="9.140625" style="1" hidden="1"/>
    <col min="3579" max="3579" width="3.28515625" style="1" hidden="1"/>
    <col min="3580" max="3580" width="12" style="1" hidden="1"/>
    <col min="3581" max="3581" width="22.5703125" style="1" hidden="1"/>
    <col min="3582" max="3582" width="8.5703125" style="1" hidden="1"/>
    <col min="3583" max="3583" width="44.42578125" style="1" hidden="1"/>
    <col min="3584" max="3590" width="7.7109375" style="1" hidden="1"/>
    <col min="3591" max="3591" width="8.42578125" style="1" hidden="1"/>
    <col min="3592" max="3592" width="12.5703125" style="1" hidden="1"/>
    <col min="3593" max="3593" width="19.28515625" style="1" hidden="1"/>
    <col min="3594" max="3597" width="3.28515625" style="1" hidden="1"/>
    <col min="3598" max="3598" width="10" style="1" hidden="1"/>
    <col min="3599" max="3599" width="12.7109375" style="1" hidden="1"/>
    <col min="3600" max="3603" width="3.28515625" style="1" hidden="1"/>
    <col min="3604" max="3604" width="57.140625" style="1" hidden="1"/>
    <col min="3605" max="3618" width="0" style="1" hidden="1"/>
    <col min="3619" max="3619" width="12.7109375" style="1" hidden="1"/>
    <col min="3620" max="3620" width="10.85546875" style="1" hidden="1"/>
    <col min="3621" max="3621" width="6.140625" style="1" hidden="1"/>
    <col min="3622" max="3622" width="45.85546875" style="1" hidden="1"/>
    <col min="3623" max="3623" width="9.42578125" style="1" hidden="1"/>
    <col min="3624" max="3624" width="9.85546875" style="1" hidden="1"/>
    <col min="3625" max="3625" width="8" style="1" hidden="1"/>
    <col min="3626" max="3626" width="9.42578125" style="1" hidden="1"/>
    <col min="3627" max="3627" width="10.42578125" style="1" hidden="1"/>
    <col min="3628" max="3628" width="28.140625" style="1" hidden="1"/>
    <col min="3629" max="3834" width="9.140625" style="1" hidden="1"/>
    <col min="3835" max="3835" width="3.28515625" style="1" hidden="1"/>
    <col min="3836" max="3836" width="12" style="1" hidden="1"/>
    <col min="3837" max="3837" width="22.5703125" style="1" hidden="1"/>
    <col min="3838" max="3838" width="8.5703125" style="1" hidden="1"/>
    <col min="3839" max="3839" width="44.42578125" style="1" hidden="1"/>
    <col min="3840" max="3846" width="7.7109375" style="1" hidden="1"/>
    <col min="3847" max="3847" width="8.42578125" style="1" hidden="1"/>
    <col min="3848" max="3848" width="12.5703125" style="1" hidden="1"/>
    <col min="3849" max="3849" width="19.28515625" style="1" hidden="1"/>
    <col min="3850" max="3853" width="3.28515625" style="1" hidden="1"/>
    <col min="3854" max="3854" width="10" style="1" hidden="1"/>
    <col min="3855" max="3855" width="12.7109375" style="1" hidden="1"/>
    <col min="3856" max="3859" width="3.28515625" style="1" hidden="1"/>
    <col min="3860" max="3860" width="57.140625" style="1" hidden="1"/>
    <col min="3861" max="3874" width="0" style="1" hidden="1"/>
    <col min="3875" max="3875" width="12.7109375" style="1" hidden="1"/>
    <col min="3876" max="3876" width="10.85546875" style="1" hidden="1"/>
    <col min="3877" max="3877" width="6.140625" style="1" hidden="1"/>
    <col min="3878" max="3878" width="45.85546875" style="1" hidden="1"/>
    <col min="3879" max="3879" width="9.42578125" style="1" hidden="1"/>
    <col min="3880" max="3880" width="9.85546875" style="1" hidden="1"/>
    <col min="3881" max="3881" width="8" style="1" hidden="1"/>
    <col min="3882" max="3882" width="9.42578125" style="1" hidden="1"/>
    <col min="3883" max="3883" width="10.42578125" style="1" hidden="1"/>
    <col min="3884" max="3884" width="28.140625" style="1" hidden="1"/>
    <col min="3885" max="4090" width="9.140625" style="1" hidden="1"/>
    <col min="4091" max="4091" width="3.28515625" style="1" hidden="1"/>
    <col min="4092" max="4092" width="12" style="1" hidden="1"/>
    <col min="4093" max="4093" width="22.5703125" style="1" hidden="1"/>
    <col min="4094" max="4094" width="8.5703125" style="1" hidden="1"/>
    <col min="4095" max="4095" width="44.42578125" style="1" hidden="1"/>
    <col min="4096" max="4102" width="7.7109375" style="1" hidden="1"/>
    <col min="4103" max="4103" width="8.42578125" style="1" hidden="1"/>
    <col min="4104" max="4104" width="12.5703125" style="1" hidden="1"/>
    <col min="4105" max="4105" width="19.28515625" style="1" hidden="1"/>
    <col min="4106" max="4109" width="3.28515625" style="1" hidden="1"/>
    <col min="4110" max="4110" width="10" style="1" hidden="1"/>
    <col min="4111" max="4111" width="12.7109375" style="1" hidden="1"/>
    <col min="4112" max="4115" width="3.28515625" style="1" hidden="1"/>
    <col min="4116" max="4116" width="57.140625" style="1" hidden="1"/>
    <col min="4117" max="4130" width="0" style="1" hidden="1"/>
    <col min="4131" max="4131" width="12.7109375" style="1" hidden="1"/>
    <col min="4132" max="4132" width="10.85546875" style="1" hidden="1"/>
    <col min="4133" max="4133" width="6.140625" style="1" hidden="1"/>
    <col min="4134" max="4134" width="45.85546875" style="1" hidden="1"/>
    <col min="4135" max="4135" width="9.42578125" style="1" hidden="1"/>
    <col min="4136" max="4136" width="9.85546875" style="1" hidden="1"/>
    <col min="4137" max="4137" width="8" style="1" hidden="1"/>
    <col min="4138" max="4138" width="9.42578125" style="1" hidden="1"/>
    <col min="4139" max="4139" width="10.42578125" style="1" hidden="1"/>
    <col min="4140" max="4140" width="28.140625" style="1" hidden="1"/>
    <col min="4141" max="4346" width="9.140625" style="1" hidden="1"/>
    <col min="4347" max="4347" width="3.28515625" style="1" hidden="1"/>
    <col min="4348" max="4348" width="12" style="1" hidden="1"/>
    <col min="4349" max="4349" width="22.5703125" style="1" hidden="1"/>
    <col min="4350" max="4350" width="8.5703125" style="1" hidden="1"/>
    <col min="4351" max="4351" width="44.42578125" style="1" hidden="1"/>
    <col min="4352" max="4358" width="7.7109375" style="1" hidden="1"/>
    <col min="4359" max="4359" width="8.42578125" style="1" hidden="1"/>
    <col min="4360" max="4360" width="12.5703125" style="1" hidden="1"/>
    <col min="4361" max="4361" width="19.28515625" style="1" hidden="1"/>
    <col min="4362" max="4365" width="3.28515625" style="1" hidden="1"/>
    <col min="4366" max="4366" width="10" style="1" hidden="1"/>
    <col min="4367" max="4367" width="12.7109375" style="1" hidden="1"/>
    <col min="4368" max="4371" width="3.28515625" style="1" hidden="1"/>
    <col min="4372" max="4372" width="57.140625" style="1" hidden="1"/>
    <col min="4373" max="4386" width="0" style="1" hidden="1"/>
    <col min="4387" max="4387" width="12.7109375" style="1" hidden="1"/>
    <col min="4388" max="4388" width="10.85546875" style="1" hidden="1"/>
    <col min="4389" max="4389" width="6.140625" style="1" hidden="1"/>
    <col min="4390" max="4390" width="45.85546875" style="1" hidden="1"/>
    <col min="4391" max="4391" width="9.42578125" style="1" hidden="1"/>
    <col min="4392" max="4392" width="9.85546875" style="1" hidden="1"/>
    <col min="4393" max="4393" width="8" style="1" hidden="1"/>
    <col min="4394" max="4394" width="9.42578125" style="1" hidden="1"/>
    <col min="4395" max="4395" width="10.42578125" style="1" hidden="1"/>
    <col min="4396" max="4396" width="28.140625" style="1" hidden="1"/>
    <col min="4397" max="4602" width="9.140625" style="1" hidden="1"/>
    <col min="4603" max="4603" width="3.28515625" style="1" hidden="1"/>
    <col min="4604" max="4604" width="12" style="1" hidden="1"/>
    <col min="4605" max="4605" width="22.5703125" style="1" hidden="1"/>
    <col min="4606" max="4606" width="8.5703125" style="1" hidden="1"/>
    <col min="4607" max="4607" width="44.42578125" style="1" hidden="1"/>
    <col min="4608" max="4614" width="7.7109375" style="1" hidden="1"/>
    <col min="4615" max="4615" width="8.42578125" style="1" hidden="1"/>
    <col min="4616" max="4616" width="12.5703125" style="1" hidden="1"/>
    <col min="4617" max="4617" width="19.28515625" style="1" hidden="1"/>
    <col min="4618" max="4621" width="3.28515625" style="1" hidden="1"/>
    <col min="4622" max="4622" width="10" style="1" hidden="1"/>
    <col min="4623" max="4623" width="12.7109375" style="1" hidden="1"/>
    <col min="4624" max="4627" width="3.28515625" style="1" hidden="1"/>
    <col min="4628" max="4628" width="57.140625" style="1" hidden="1"/>
    <col min="4629" max="4642" width="0" style="1" hidden="1"/>
    <col min="4643" max="4643" width="12.7109375" style="1" hidden="1"/>
    <col min="4644" max="4644" width="10.85546875" style="1" hidden="1"/>
    <col min="4645" max="4645" width="6.140625" style="1" hidden="1"/>
    <col min="4646" max="4646" width="45.85546875" style="1" hidden="1"/>
    <col min="4647" max="4647" width="9.42578125" style="1" hidden="1"/>
    <col min="4648" max="4648" width="9.85546875" style="1" hidden="1"/>
    <col min="4649" max="4649" width="8" style="1" hidden="1"/>
    <col min="4650" max="4650" width="9.42578125" style="1" hidden="1"/>
    <col min="4651" max="4651" width="10.42578125" style="1" hidden="1"/>
    <col min="4652" max="4652" width="28.140625" style="1" hidden="1"/>
    <col min="4653" max="4858" width="9.140625" style="1" hidden="1"/>
    <col min="4859" max="4859" width="3.28515625" style="1" hidden="1"/>
    <col min="4860" max="4860" width="12" style="1" hidden="1"/>
    <col min="4861" max="4861" width="22.5703125" style="1" hidden="1"/>
    <col min="4862" max="4862" width="8.5703125" style="1" hidden="1"/>
    <col min="4863" max="4863" width="44.42578125" style="1" hidden="1"/>
    <col min="4864" max="4870" width="7.7109375" style="1" hidden="1"/>
    <col min="4871" max="4871" width="8.42578125" style="1" hidden="1"/>
    <col min="4872" max="4872" width="12.5703125" style="1" hidden="1"/>
    <col min="4873" max="4873" width="19.28515625" style="1" hidden="1"/>
    <col min="4874" max="4877" width="3.28515625" style="1" hidden="1"/>
    <col min="4878" max="4878" width="10" style="1" hidden="1"/>
    <col min="4879" max="4879" width="12.7109375" style="1" hidden="1"/>
    <col min="4880" max="4883" width="3.28515625" style="1" hidden="1"/>
    <col min="4884" max="4884" width="57.140625" style="1" hidden="1"/>
    <col min="4885" max="4898" width="0" style="1" hidden="1"/>
    <col min="4899" max="4899" width="12.7109375" style="1" hidden="1"/>
    <col min="4900" max="4900" width="10.85546875" style="1" hidden="1"/>
    <col min="4901" max="4901" width="6.140625" style="1" hidden="1"/>
    <col min="4902" max="4902" width="45.85546875" style="1" hidden="1"/>
    <col min="4903" max="4903" width="9.42578125" style="1" hidden="1"/>
    <col min="4904" max="4904" width="9.85546875" style="1" hidden="1"/>
    <col min="4905" max="4905" width="8" style="1" hidden="1"/>
    <col min="4906" max="4906" width="9.42578125" style="1" hidden="1"/>
    <col min="4907" max="4907" width="10.42578125" style="1" hidden="1"/>
    <col min="4908" max="4908" width="28.140625" style="1" hidden="1"/>
    <col min="4909" max="5114" width="9.140625" style="1" hidden="1"/>
    <col min="5115" max="5115" width="3.28515625" style="1" hidden="1"/>
    <col min="5116" max="5116" width="12" style="1" hidden="1"/>
    <col min="5117" max="5117" width="22.5703125" style="1" hidden="1"/>
    <col min="5118" max="5118" width="8.5703125" style="1" hidden="1"/>
    <col min="5119" max="5119" width="44.42578125" style="1" hidden="1"/>
    <col min="5120" max="5126" width="7.7109375" style="1" hidden="1"/>
    <col min="5127" max="5127" width="8.42578125" style="1" hidden="1"/>
    <col min="5128" max="5128" width="12.5703125" style="1" hidden="1"/>
    <col min="5129" max="5129" width="19.28515625" style="1" hidden="1"/>
    <col min="5130" max="5133" width="3.28515625" style="1" hidden="1"/>
    <col min="5134" max="5134" width="10" style="1" hidden="1"/>
    <col min="5135" max="5135" width="12.7109375" style="1" hidden="1"/>
    <col min="5136" max="5139" width="3.28515625" style="1" hidden="1"/>
    <col min="5140" max="5140" width="57.140625" style="1" hidden="1"/>
    <col min="5141" max="5154" width="0" style="1" hidden="1"/>
    <col min="5155" max="5155" width="12.7109375" style="1" hidden="1"/>
    <col min="5156" max="5156" width="10.85546875" style="1" hidden="1"/>
    <col min="5157" max="5157" width="6.140625" style="1" hidden="1"/>
    <col min="5158" max="5158" width="45.85546875" style="1" hidden="1"/>
    <col min="5159" max="5159" width="9.42578125" style="1" hidden="1"/>
    <col min="5160" max="5160" width="9.85546875" style="1" hidden="1"/>
    <col min="5161" max="5161" width="8" style="1" hidden="1"/>
    <col min="5162" max="5162" width="9.42578125" style="1" hidden="1"/>
    <col min="5163" max="5163" width="10.42578125" style="1" hidden="1"/>
    <col min="5164" max="5164" width="28.140625" style="1" hidden="1"/>
    <col min="5165" max="5370" width="9.140625" style="1" hidden="1"/>
    <col min="5371" max="5371" width="3.28515625" style="1" hidden="1"/>
    <col min="5372" max="5372" width="12" style="1" hidden="1"/>
    <col min="5373" max="5373" width="22.5703125" style="1" hidden="1"/>
    <col min="5374" max="5374" width="8.5703125" style="1" hidden="1"/>
    <col min="5375" max="5375" width="44.42578125" style="1" hidden="1"/>
    <col min="5376" max="5382" width="7.7109375" style="1" hidden="1"/>
    <col min="5383" max="5383" width="8.42578125" style="1" hidden="1"/>
    <col min="5384" max="5384" width="12.5703125" style="1" hidden="1"/>
    <col min="5385" max="5385" width="19.28515625" style="1" hidden="1"/>
    <col min="5386" max="5389" width="3.28515625" style="1" hidden="1"/>
    <col min="5390" max="5390" width="10" style="1" hidden="1"/>
    <col min="5391" max="5391" width="12.7109375" style="1" hidden="1"/>
    <col min="5392" max="5395" width="3.28515625" style="1" hidden="1"/>
    <col min="5396" max="5396" width="57.140625" style="1" hidden="1"/>
    <col min="5397" max="5410" width="0" style="1" hidden="1"/>
    <col min="5411" max="5411" width="12.7109375" style="1" hidden="1"/>
    <col min="5412" max="5412" width="10.85546875" style="1" hidden="1"/>
    <col min="5413" max="5413" width="6.140625" style="1" hidden="1"/>
    <col min="5414" max="5414" width="45.85546875" style="1" hidden="1"/>
    <col min="5415" max="5415" width="9.42578125" style="1" hidden="1"/>
    <col min="5416" max="5416" width="9.85546875" style="1" hidden="1"/>
    <col min="5417" max="5417" width="8" style="1" hidden="1"/>
    <col min="5418" max="5418" width="9.42578125" style="1" hidden="1"/>
    <col min="5419" max="5419" width="10.42578125" style="1" hidden="1"/>
    <col min="5420" max="5420" width="28.140625" style="1" hidden="1"/>
    <col min="5421" max="5626" width="9.140625" style="1" hidden="1"/>
    <col min="5627" max="5627" width="3.28515625" style="1" hidden="1"/>
    <col min="5628" max="5628" width="12" style="1" hidden="1"/>
    <col min="5629" max="5629" width="22.5703125" style="1" hidden="1"/>
    <col min="5630" max="5630" width="8.5703125" style="1" hidden="1"/>
    <col min="5631" max="5631" width="44.42578125" style="1" hidden="1"/>
    <col min="5632" max="5638" width="7.7109375" style="1" hidden="1"/>
    <col min="5639" max="5639" width="8.42578125" style="1" hidden="1"/>
    <col min="5640" max="5640" width="12.5703125" style="1" hidden="1"/>
    <col min="5641" max="5641" width="19.28515625" style="1" hidden="1"/>
    <col min="5642" max="5645" width="3.28515625" style="1" hidden="1"/>
    <col min="5646" max="5646" width="10" style="1" hidden="1"/>
    <col min="5647" max="5647" width="12.7109375" style="1" hidden="1"/>
    <col min="5648" max="5651" width="3.28515625" style="1" hidden="1"/>
    <col min="5652" max="5652" width="57.140625" style="1" hidden="1"/>
    <col min="5653" max="5666" width="0" style="1" hidden="1"/>
    <col min="5667" max="5667" width="12.7109375" style="1" hidden="1"/>
    <col min="5668" max="5668" width="10.85546875" style="1" hidden="1"/>
    <col min="5669" max="5669" width="6.140625" style="1" hidden="1"/>
    <col min="5670" max="5670" width="45.85546875" style="1" hidden="1"/>
    <col min="5671" max="5671" width="9.42578125" style="1" hidden="1"/>
    <col min="5672" max="5672" width="9.85546875" style="1" hidden="1"/>
    <col min="5673" max="5673" width="8" style="1" hidden="1"/>
    <col min="5674" max="5674" width="9.42578125" style="1" hidden="1"/>
    <col min="5675" max="5675" width="10.42578125" style="1" hidden="1"/>
    <col min="5676" max="5676" width="28.140625" style="1" hidden="1"/>
    <col min="5677" max="5882" width="9.140625" style="1" hidden="1"/>
    <col min="5883" max="5883" width="3.28515625" style="1" hidden="1"/>
    <col min="5884" max="5884" width="12" style="1" hidden="1"/>
    <col min="5885" max="5885" width="22.5703125" style="1" hidden="1"/>
    <col min="5886" max="5886" width="8.5703125" style="1" hidden="1"/>
    <col min="5887" max="5887" width="44.42578125" style="1" hidden="1"/>
    <col min="5888" max="5894" width="7.7109375" style="1" hidden="1"/>
    <col min="5895" max="5895" width="8.42578125" style="1" hidden="1"/>
    <col min="5896" max="5896" width="12.5703125" style="1" hidden="1"/>
    <col min="5897" max="5897" width="19.28515625" style="1" hidden="1"/>
    <col min="5898" max="5901" width="3.28515625" style="1" hidden="1"/>
    <col min="5902" max="5902" width="10" style="1" hidden="1"/>
    <col min="5903" max="5903" width="12.7109375" style="1" hidden="1"/>
    <col min="5904" max="5907" width="3.28515625" style="1" hidden="1"/>
    <col min="5908" max="5908" width="57.140625" style="1" hidden="1"/>
    <col min="5909" max="5922" width="0" style="1" hidden="1"/>
    <col min="5923" max="5923" width="12.7109375" style="1" hidden="1"/>
    <col min="5924" max="5924" width="10.85546875" style="1" hidden="1"/>
    <col min="5925" max="5925" width="6.140625" style="1" hidden="1"/>
    <col min="5926" max="5926" width="45.85546875" style="1" hidden="1"/>
    <col min="5927" max="5927" width="9.42578125" style="1" hidden="1"/>
    <col min="5928" max="5928" width="9.85546875" style="1" hidden="1"/>
    <col min="5929" max="5929" width="8" style="1" hidden="1"/>
    <col min="5930" max="5930" width="9.42578125" style="1" hidden="1"/>
    <col min="5931" max="5931" width="10.42578125" style="1" hidden="1"/>
    <col min="5932" max="5932" width="28.140625" style="1" hidden="1"/>
    <col min="5933" max="6138" width="9.140625" style="1" hidden="1"/>
    <col min="6139" max="6139" width="3.28515625" style="1" hidden="1"/>
    <col min="6140" max="6140" width="12" style="1" hidden="1"/>
    <col min="6141" max="6141" width="22.5703125" style="1" hidden="1"/>
    <col min="6142" max="6142" width="8.5703125" style="1" hidden="1"/>
    <col min="6143" max="6143" width="44.42578125" style="1" hidden="1"/>
    <col min="6144" max="6150" width="7.7109375" style="1" hidden="1"/>
    <col min="6151" max="6151" width="8.42578125" style="1" hidden="1"/>
    <col min="6152" max="6152" width="12.5703125" style="1" hidden="1"/>
    <col min="6153" max="6153" width="19.28515625" style="1" hidden="1"/>
    <col min="6154" max="6157" width="3.28515625" style="1" hidden="1"/>
    <col min="6158" max="6158" width="10" style="1" hidden="1"/>
    <col min="6159" max="6159" width="12.7109375" style="1" hidden="1"/>
    <col min="6160" max="6163" width="3.28515625" style="1" hidden="1"/>
    <col min="6164" max="6164" width="57.140625" style="1" hidden="1"/>
    <col min="6165" max="6178" width="0" style="1" hidden="1"/>
    <col min="6179" max="6179" width="12.7109375" style="1" hidden="1"/>
    <col min="6180" max="6180" width="10.85546875" style="1" hidden="1"/>
    <col min="6181" max="6181" width="6.140625" style="1" hidden="1"/>
    <col min="6182" max="6182" width="45.85546875" style="1" hidden="1"/>
    <col min="6183" max="6183" width="9.42578125" style="1" hidden="1"/>
    <col min="6184" max="6184" width="9.85546875" style="1" hidden="1"/>
    <col min="6185" max="6185" width="8" style="1" hidden="1"/>
    <col min="6186" max="6186" width="9.42578125" style="1" hidden="1"/>
    <col min="6187" max="6187" width="10.42578125" style="1" hidden="1"/>
    <col min="6188" max="6188" width="28.140625" style="1" hidden="1"/>
    <col min="6189" max="6394" width="9.140625" style="1" hidden="1"/>
    <col min="6395" max="6395" width="3.28515625" style="1" hidden="1"/>
    <col min="6396" max="6396" width="12" style="1" hidden="1"/>
    <col min="6397" max="6397" width="22.5703125" style="1" hidden="1"/>
    <col min="6398" max="6398" width="8.5703125" style="1" hidden="1"/>
    <col min="6399" max="6399" width="44.42578125" style="1" hidden="1"/>
    <col min="6400" max="6406" width="7.7109375" style="1" hidden="1"/>
    <col min="6407" max="6407" width="8.42578125" style="1" hidden="1"/>
    <col min="6408" max="6408" width="12.5703125" style="1" hidden="1"/>
    <col min="6409" max="6409" width="19.28515625" style="1" hidden="1"/>
    <col min="6410" max="6413" width="3.28515625" style="1" hidden="1"/>
    <col min="6414" max="6414" width="10" style="1" hidden="1"/>
    <col min="6415" max="6415" width="12.7109375" style="1" hidden="1"/>
    <col min="6416" max="6419" width="3.28515625" style="1" hidden="1"/>
    <col min="6420" max="6420" width="57.140625" style="1" hidden="1"/>
    <col min="6421" max="6434" width="0" style="1" hidden="1"/>
    <col min="6435" max="6435" width="12.7109375" style="1" hidden="1"/>
    <col min="6436" max="6436" width="10.85546875" style="1" hidden="1"/>
    <col min="6437" max="6437" width="6.140625" style="1" hidden="1"/>
    <col min="6438" max="6438" width="45.85546875" style="1" hidden="1"/>
    <col min="6439" max="6439" width="9.42578125" style="1" hidden="1"/>
    <col min="6440" max="6440" width="9.85546875" style="1" hidden="1"/>
    <col min="6441" max="6441" width="8" style="1" hidden="1"/>
    <col min="6442" max="6442" width="9.42578125" style="1" hidden="1"/>
    <col min="6443" max="6443" width="10.42578125" style="1" hidden="1"/>
    <col min="6444" max="6444" width="28.140625" style="1" hidden="1"/>
    <col min="6445" max="6650" width="9.140625" style="1" hidden="1"/>
    <col min="6651" max="6651" width="3.28515625" style="1" hidden="1"/>
    <col min="6652" max="6652" width="12" style="1" hidden="1"/>
    <col min="6653" max="6653" width="22.5703125" style="1" hidden="1"/>
    <col min="6654" max="6654" width="8.5703125" style="1" hidden="1"/>
    <col min="6655" max="6655" width="44.42578125" style="1" hidden="1"/>
    <col min="6656" max="6662" width="7.7109375" style="1" hidden="1"/>
    <col min="6663" max="6663" width="8.42578125" style="1" hidden="1"/>
    <col min="6664" max="6664" width="12.5703125" style="1" hidden="1"/>
    <col min="6665" max="6665" width="19.28515625" style="1" hidden="1"/>
    <col min="6666" max="6669" width="3.28515625" style="1" hidden="1"/>
    <col min="6670" max="6670" width="10" style="1" hidden="1"/>
    <col min="6671" max="6671" width="12.7109375" style="1" hidden="1"/>
    <col min="6672" max="6675" width="3.28515625" style="1" hidden="1"/>
    <col min="6676" max="6676" width="57.140625" style="1" hidden="1"/>
    <col min="6677" max="6690" width="0" style="1" hidden="1"/>
    <col min="6691" max="6691" width="12.7109375" style="1" hidden="1"/>
    <col min="6692" max="6692" width="10.85546875" style="1" hidden="1"/>
    <col min="6693" max="6693" width="6.140625" style="1" hidden="1"/>
    <col min="6694" max="6694" width="45.85546875" style="1" hidden="1"/>
    <col min="6695" max="6695" width="9.42578125" style="1" hidden="1"/>
    <col min="6696" max="6696" width="9.85546875" style="1" hidden="1"/>
    <col min="6697" max="6697" width="8" style="1" hidden="1"/>
    <col min="6698" max="6698" width="9.42578125" style="1" hidden="1"/>
    <col min="6699" max="6699" width="10.42578125" style="1" hidden="1"/>
    <col min="6700" max="6700" width="28.140625" style="1" hidden="1"/>
    <col min="6701" max="6906" width="9.140625" style="1" hidden="1"/>
    <col min="6907" max="6907" width="3.28515625" style="1" hidden="1"/>
    <col min="6908" max="6908" width="12" style="1" hidden="1"/>
    <col min="6909" max="6909" width="22.5703125" style="1" hidden="1"/>
    <col min="6910" max="6910" width="8.5703125" style="1" hidden="1"/>
    <col min="6911" max="6911" width="44.42578125" style="1" hidden="1"/>
    <col min="6912" max="6918" width="7.7109375" style="1" hidden="1"/>
    <col min="6919" max="6919" width="8.42578125" style="1" hidden="1"/>
    <col min="6920" max="6920" width="12.5703125" style="1" hidden="1"/>
    <col min="6921" max="6921" width="19.28515625" style="1" hidden="1"/>
    <col min="6922" max="6925" width="3.28515625" style="1" hidden="1"/>
    <col min="6926" max="6926" width="10" style="1" hidden="1"/>
    <col min="6927" max="6927" width="12.7109375" style="1" hidden="1"/>
    <col min="6928" max="6931" width="3.28515625" style="1" hidden="1"/>
    <col min="6932" max="6932" width="57.140625" style="1" hidden="1"/>
    <col min="6933" max="6946" width="0" style="1" hidden="1"/>
    <col min="6947" max="6947" width="12.7109375" style="1" hidden="1"/>
    <col min="6948" max="6948" width="10.85546875" style="1" hidden="1"/>
    <col min="6949" max="6949" width="6.140625" style="1" hidden="1"/>
    <col min="6950" max="6950" width="45.85546875" style="1" hidden="1"/>
    <col min="6951" max="6951" width="9.42578125" style="1" hidden="1"/>
    <col min="6952" max="6952" width="9.85546875" style="1" hidden="1"/>
    <col min="6953" max="6953" width="8" style="1" hidden="1"/>
    <col min="6954" max="6954" width="9.42578125" style="1" hidden="1"/>
    <col min="6955" max="6955" width="10.42578125" style="1" hidden="1"/>
    <col min="6956" max="6956" width="28.140625" style="1" hidden="1"/>
    <col min="6957" max="7162" width="9.140625" style="1" hidden="1"/>
    <col min="7163" max="7163" width="3.28515625" style="1" hidden="1"/>
    <col min="7164" max="7164" width="12" style="1" hidden="1"/>
    <col min="7165" max="7165" width="22.5703125" style="1" hidden="1"/>
    <col min="7166" max="7166" width="8.5703125" style="1" hidden="1"/>
    <col min="7167" max="7167" width="44.42578125" style="1" hidden="1"/>
    <col min="7168" max="7174" width="7.7109375" style="1" hidden="1"/>
    <col min="7175" max="7175" width="8.42578125" style="1" hidden="1"/>
    <col min="7176" max="7176" width="12.5703125" style="1" hidden="1"/>
    <col min="7177" max="7177" width="19.28515625" style="1" hidden="1"/>
    <col min="7178" max="7181" width="3.28515625" style="1" hidden="1"/>
    <col min="7182" max="7182" width="10" style="1" hidden="1"/>
    <col min="7183" max="7183" width="12.7109375" style="1" hidden="1"/>
    <col min="7184" max="7187" width="3.28515625" style="1" hidden="1"/>
    <col min="7188" max="7188" width="57.140625" style="1" hidden="1"/>
    <col min="7189" max="7202" width="0" style="1" hidden="1"/>
    <col min="7203" max="7203" width="12.7109375" style="1" hidden="1"/>
    <col min="7204" max="7204" width="10.85546875" style="1" hidden="1"/>
    <col min="7205" max="7205" width="6.140625" style="1" hidden="1"/>
    <col min="7206" max="7206" width="45.85546875" style="1" hidden="1"/>
    <col min="7207" max="7207" width="9.42578125" style="1" hidden="1"/>
    <col min="7208" max="7208" width="9.85546875" style="1" hidden="1"/>
    <col min="7209" max="7209" width="8" style="1" hidden="1"/>
    <col min="7210" max="7210" width="9.42578125" style="1" hidden="1"/>
    <col min="7211" max="7211" width="10.42578125" style="1" hidden="1"/>
    <col min="7212" max="7212" width="28.140625" style="1" hidden="1"/>
    <col min="7213" max="7418" width="9.140625" style="1" hidden="1"/>
    <col min="7419" max="7419" width="3.28515625" style="1" hidden="1"/>
    <col min="7420" max="7420" width="12" style="1" hidden="1"/>
    <col min="7421" max="7421" width="22.5703125" style="1" hidden="1"/>
    <col min="7422" max="7422" width="8.5703125" style="1" hidden="1"/>
    <col min="7423" max="7423" width="44.42578125" style="1" hidden="1"/>
    <col min="7424" max="7430" width="7.7109375" style="1" hidden="1"/>
    <col min="7431" max="7431" width="8.42578125" style="1" hidden="1"/>
    <col min="7432" max="7432" width="12.5703125" style="1" hidden="1"/>
    <col min="7433" max="7433" width="19.28515625" style="1" hidden="1"/>
    <col min="7434" max="7437" width="3.28515625" style="1" hidden="1"/>
    <col min="7438" max="7438" width="10" style="1" hidden="1"/>
    <col min="7439" max="7439" width="12.7109375" style="1" hidden="1"/>
    <col min="7440" max="7443" width="3.28515625" style="1" hidden="1"/>
    <col min="7444" max="7444" width="57.140625" style="1" hidden="1"/>
    <col min="7445" max="7458" width="0" style="1" hidden="1"/>
    <col min="7459" max="7459" width="12.7109375" style="1" hidden="1"/>
    <col min="7460" max="7460" width="10.85546875" style="1" hidden="1"/>
    <col min="7461" max="7461" width="6.140625" style="1" hidden="1"/>
    <col min="7462" max="7462" width="45.85546875" style="1" hidden="1"/>
    <col min="7463" max="7463" width="9.42578125" style="1" hidden="1"/>
    <col min="7464" max="7464" width="9.85546875" style="1" hidden="1"/>
    <col min="7465" max="7465" width="8" style="1" hidden="1"/>
    <col min="7466" max="7466" width="9.42578125" style="1" hidden="1"/>
    <col min="7467" max="7467" width="10.42578125" style="1" hidden="1"/>
    <col min="7468" max="7468" width="28.140625" style="1" hidden="1"/>
    <col min="7469" max="7674" width="9.140625" style="1" hidden="1"/>
    <col min="7675" max="7675" width="3.28515625" style="1" hidden="1"/>
    <col min="7676" max="7676" width="12" style="1" hidden="1"/>
    <col min="7677" max="7677" width="22.5703125" style="1" hidden="1"/>
    <col min="7678" max="7678" width="8.5703125" style="1" hidden="1"/>
    <col min="7679" max="7679" width="44.42578125" style="1" hidden="1"/>
    <col min="7680" max="7686" width="7.7109375" style="1" hidden="1"/>
    <col min="7687" max="7687" width="8.42578125" style="1" hidden="1"/>
    <col min="7688" max="7688" width="12.5703125" style="1" hidden="1"/>
    <col min="7689" max="7689" width="19.28515625" style="1" hidden="1"/>
    <col min="7690" max="7693" width="3.28515625" style="1" hidden="1"/>
    <col min="7694" max="7694" width="10" style="1" hidden="1"/>
    <col min="7695" max="7695" width="12.7109375" style="1" hidden="1"/>
    <col min="7696" max="7699" width="3.28515625" style="1" hidden="1"/>
    <col min="7700" max="7700" width="57.140625" style="1" hidden="1"/>
    <col min="7701" max="7714" width="0" style="1" hidden="1"/>
    <col min="7715" max="7715" width="12.7109375" style="1" hidden="1"/>
    <col min="7716" max="7716" width="10.85546875" style="1" hidden="1"/>
    <col min="7717" max="7717" width="6.140625" style="1" hidden="1"/>
    <col min="7718" max="7718" width="45.85546875" style="1" hidden="1"/>
    <col min="7719" max="7719" width="9.42578125" style="1" hidden="1"/>
    <col min="7720" max="7720" width="9.85546875" style="1" hidden="1"/>
    <col min="7721" max="7721" width="8" style="1" hidden="1"/>
    <col min="7722" max="7722" width="9.42578125" style="1" hidden="1"/>
    <col min="7723" max="7723" width="10.42578125" style="1" hidden="1"/>
    <col min="7724" max="7724" width="28.140625" style="1" hidden="1"/>
    <col min="7725" max="7930" width="9.140625" style="1" hidden="1"/>
    <col min="7931" max="7931" width="3.28515625" style="1" hidden="1"/>
    <col min="7932" max="7932" width="12" style="1" hidden="1"/>
    <col min="7933" max="7933" width="22.5703125" style="1" hidden="1"/>
    <col min="7934" max="7934" width="8.5703125" style="1" hidden="1"/>
    <col min="7935" max="7935" width="44.42578125" style="1" hidden="1"/>
    <col min="7936" max="7942" width="7.7109375" style="1" hidden="1"/>
    <col min="7943" max="7943" width="8.42578125" style="1" hidden="1"/>
    <col min="7944" max="7944" width="12.5703125" style="1" hidden="1"/>
    <col min="7945" max="7945" width="19.28515625" style="1" hidden="1"/>
    <col min="7946" max="7949" width="3.28515625" style="1" hidden="1"/>
    <col min="7950" max="7950" width="10" style="1" hidden="1"/>
    <col min="7951" max="7951" width="12.7109375" style="1" hidden="1"/>
    <col min="7952" max="7955" width="3.28515625" style="1" hidden="1"/>
    <col min="7956" max="7956" width="57.140625" style="1" hidden="1"/>
    <col min="7957" max="7970" width="0" style="1" hidden="1"/>
    <col min="7971" max="7971" width="12.7109375" style="1" hidden="1"/>
    <col min="7972" max="7972" width="10.85546875" style="1" hidden="1"/>
    <col min="7973" max="7973" width="6.140625" style="1" hidden="1"/>
    <col min="7974" max="7974" width="45.85546875" style="1" hidden="1"/>
    <col min="7975" max="7975" width="9.42578125" style="1" hidden="1"/>
    <col min="7976" max="7976" width="9.85546875" style="1" hidden="1"/>
    <col min="7977" max="7977" width="8" style="1" hidden="1"/>
    <col min="7978" max="7978" width="9.42578125" style="1" hidden="1"/>
    <col min="7979" max="7979" width="10.42578125" style="1" hidden="1"/>
    <col min="7980" max="7980" width="28.140625" style="1" hidden="1"/>
    <col min="7981" max="8186" width="9.140625" style="1" hidden="1"/>
    <col min="8187" max="8187" width="3.28515625" style="1" hidden="1"/>
    <col min="8188" max="8188" width="12" style="1" hidden="1"/>
    <col min="8189" max="8189" width="22.5703125" style="1" hidden="1"/>
    <col min="8190" max="8190" width="8.5703125" style="1" hidden="1"/>
    <col min="8191" max="8191" width="44.42578125" style="1" hidden="1"/>
    <col min="8192" max="8198" width="7.7109375" style="1" hidden="1"/>
    <col min="8199" max="8199" width="8.42578125" style="1" hidden="1"/>
    <col min="8200" max="8200" width="12.5703125" style="1" hidden="1"/>
    <col min="8201" max="8201" width="19.28515625" style="1" hidden="1"/>
    <col min="8202" max="8205" width="3.28515625" style="1" hidden="1"/>
    <col min="8206" max="8206" width="10" style="1" hidden="1"/>
    <col min="8207" max="8207" width="12.7109375" style="1" hidden="1"/>
    <col min="8208" max="8211" width="3.28515625" style="1" hidden="1"/>
    <col min="8212" max="8212" width="57.140625" style="1" hidden="1"/>
    <col min="8213" max="8226" width="0" style="1" hidden="1"/>
    <col min="8227" max="8227" width="12.7109375" style="1" hidden="1"/>
    <col min="8228" max="8228" width="10.85546875" style="1" hidden="1"/>
    <col min="8229" max="8229" width="6.140625" style="1" hidden="1"/>
    <col min="8230" max="8230" width="45.85546875" style="1" hidden="1"/>
    <col min="8231" max="8231" width="9.42578125" style="1" hidden="1"/>
    <col min="8232" max="8232" width="9.85546875" style="1" hidden="1"/>
    <col min="8233" max="8233" width="8" style="1" hidden="1"/>
    <col min="8234" max="8234" width="9.42578125" style="1" hidden="1"/>
    <col min="8235" max="8235" width="10.42578125" style="1" hidden="1"/>
    <col min="8236" max="8236" width="28.140625" style="1" hidden="1"/>
    <col min="8237" max="8442" width="9.140625" style="1" hidden="1"/>
    <col min="8443" max="8443" width="3.28515625" style="1" hidden="1"/>
    <col min="8444" max="8444" width="12" style="1" hidden="1"/>
    <col min="8445" max="8445" width="22.5703125" style="1" hidden="1"/>
    <col min="8446" max="8446" width="8.5703125" style="1" hidden="1"/>
    <col min="8447" max="8447" width="44.42578125" style="1" hidden="1"/>
    <col min="8448" max="8454" width="7.7109375" style="1" hidden="1"/>
    <col min="8455" max="8455" width="8.42578125" style="1" hidden="1"/>
    <col min="8456" max="8456" width="12.5703125" style="1" hidden="1"/>
    <col min="8457" max="8457" width="19.28515625" style="1" hidden="1"/>
    <col min="8458" max="8461" width="3.28515625" style="1" hidden="1"/>
    <col min="8462" max="8462" width="10" style="1" hidden="1"/>
    <col min="8463" max="8463" width="12.7109375" style="1" hidden="1"/>
    <col min="8464" max="8467" width="3.28515625" style="1" hidden="1"/>
    <col min="8468" max="8468" width="57.140625" style="1" hidden="1"/>
    <col min="8469" max="8482" width="0" style="1" hidden="1"/>
    <col min="8483" max="8483" width="12.7109375" style="1" hidden="1"/>
    <col min="8484" max="8484" width="10.85546875" style="1" hidden="1"/>
    <col min="8485" max="8485" width="6.140625" style="1" hidden="1"/>
    <col min="8486" max="8486" width="45.85546875" style="1" hidden="1"/>
    <col min="8487" max="8487" width="9.42578125" style="1" hidden="1"/>
    <col min="8488" max="8488" width="9.85546875" style="1" hidden="1"/>
    <col min="8489" max="8489" width="8" style="1" hidden="1"/>
    <col min="8490" max="8490" width="9.42578125" style="1" hidden="1"/>
    <col min="8491" max="8491" width="10.42578125" style="1" hidden="1"/>
    <col min="8492" max="8492" width="28.140625" style="1" hidden="1"/>
    <col min="8493" max="8698" width="9.140625" style="1" hidden="1"/>
    <col min="8699" max="8699" width="3.28515625" style="1" hidden="1"/>
    <col min="8700" max="8700" width="12" style="1" hidden="1"/>
    <col min="8701" max="8701" width="22.5703125" style="1" hidden="1"/>
    <col min="8702" max="8702" width="8.5703125" style="1" hidden="1"/>
    <col min="8703" max="8703" width="44.42578125" style="1" hidden="1"/>
    <col min="8704" max="8710" width="7.7109375" style="1" hidden="1"/>
    <col min="8711" max="8711" width="8.42578125" style="1" hidden="1"/>
    <col min="8712" max="8712" width="12.5703125" style="1" hidden="1"/>
    <col min="8713" max="8713" width="19.28515625" style="1" hidden="1"/>
    <col min="8714" max="8717" width="3.28515625" style="1" hidden="1"/>
    <col min="8718" max="8718" width="10" style="1" hidden="1"/>
    <col min="8719" max="8719" width="12.7109375" style="1" hidden="1"/>
    <col min="8720" max="8723" width="3.28515625" style="1" hidden="1"/>
    <col min="8724" max="8724" width="57.140625" style="1" hidden="1"/>
    <col min="8725" max="8738" width="0" style="1" hidden="1"/>
    <col min="8739" max="8739" width="12.7109375" style="1" hidden="1"/>
    <col min="8740" max="8740" width="10.85546875" style="1" hidden="1"/>
    <col min="8741" max="8741" width="6.140625" style="1" hidden="1"/>
    <col min="8742" max="8742" width="45.85546875" style="1" hidden="1"/>
    <col min="8743" max="8743" width="9.42578125" style="1" hidden="1"/>
    <col min="8744" max="8744" width="9.85546875" style="1" hidden="1"/>
    <col min="8745" max="8745" width="8" style="1" hidden="1"/>
    <col min="8746" max="8746" width="9.42578125" style="1" hidden="1"/>
    <col min="8747" max="8747" width="10.42578125" style="1" hidden="1"/>
    <col min="8748" max="8748" width="28.140625" style="1" hidden="1"/>
    <col min="8749" max="8954" width="9.140625" style="1" hidden="1"/>
    <col min="8955" max="8955" width="3.28515625" style="1" hidden="1"/>
    <col min="8956" max="8956" width="12" style="1" hidden="1"/>
    <col min="8957" max="8957" width="22.5703125" style="1" hidden="1"/>
    <col min="8958" max="8958" width="8.5703125" style="1" hidden="1"/>
    <col min="8959" max="8959" width="44.42578125" style="1" hidden="1"/>
    <col min="8960" max="8966" width="7.7109375" style="1" hidden="1"/>
    <col min="8967" max="8967" width="8.42578125" style="1" hidden="1"/>
    <col min="8968" max="8968" width="12.5703125" style="1" hidden="1"/>
    <col min="8969" max="8969" width="19.28515625" style="1" hidden="1"/>
    <col min="8970" max="8973" width="3.28515625" style="1" hidden="1"/>
    <col min="8974" max="8974" width="10" style="1" hidden="1"/>
    <col min="8975" max="8975" width="12.7109375" style="1" hidden="1"/>
    <col min="8976" max="8979" width="3.28515625" style="1" hidden="1"/>
    <col min="8980" max="8980" width="57.140625" style="1" hidden="1"/>
    <col min="8981" max="8994" width="0" style="1" hidden="1"/>
    <col min="8995" max="8995" width="12.7109375" style="1" hidden="1"/>
    <col min="8996" max="8996" width="10.85546875" style="1" hidden="1"/>
    <col min="8997" max="8997" width="6.140625" style="1" hidden="1"/>
    <col min="8998" max="8998" width="45.85546875" style="1" hidden="1"/>
    <col min="8999" max="8999" width="9.42578125" style="1" hidden="1"/>
    <col min="9000" max="9000" width="9.85546875" style="1" hidden="1"/>
    <col min="9001" max="9001" width="8" style="1" hidden="1"/>
    <col min="9002" max="9002" width="9.42578125" style="1" hidden="1"/>
    <col min="9003" max="9003" width="10.42578125" style="1" hidden="1"/>
    <col min="9004" max="9004" width="28.140625" style="1" hidden="1"/>
    <col min="9005" max="9210" width="9.140625" style="1" hidden="1"/>
    <col min="9211" max="9211" width="3.28515625" style="1" hidden="1"/>
    <col min="9212" max="9212" width="12" style="1" hidden="1"/>
    <col min="9213" max="9213" width="22.5703125" style="1" hidden="1"/>
    <col min="9214" max="9214" width="8.5703125" style="1" hidden="1"/>
    <col min="9215" max="9215" width="44.42578125" style="1" hidden="1"/>
    <col min="9216" max="9222" width="7.7109375" style="1" hidden="1"/>
    <col min="9223" max="9223" width="8.42578125" style="1" hidden="1"/>
    <col min="9224" max="9224" width="12.5703125" style="1" hidden="1"/>
    <col min="9225" max="9225" width="19.28515625" style="1" hidden="1"/>
    <col min="9226" max="9229" width="3.28515625" style="1" hidden="1"/>
    <col min="9230" max="9230" width="10" style="1" hidden="1"/>
    <col min="9231" max="9231" width="12.7109375" style="1" hidden="1"/>
    <col min="9232" max="9235" width="3.28515625" style="1" hidden="1"/>
    <col min="9236" max="9236" width="57.140625" style="1" hidden="1"/>
    <col min="9237" max="9250" width="0" style="1" hidden="1"/>
    <col min="9251" max="9251" width="12.7109375" style="1" hidden="1"/>
    <col min="9252" max="9252" width="10.85546875" style="1" hidden="1"/>
    <col min="9253" max="9253" width="6.140625" style="1" hidden="1"/>
    <col min="9254" max="9254" width="45.85546875" style="1" hidden="1"/>
    <col min="9255" max="9255" width="9.42578125" style="1" hidden="1"/>
    <col min="9256" max="9256" width="9.85546875" style="1" hidden="1"/>
    <col min="9257" max="9257" width="8" style="1" hidden="1"/>
    <col min="9258" max="9258" width="9.42578125" style="1" hidden="1"/>
    <col min="9259" max="9259" width="10.42578125" style="1" hidden="1"/>
    <col min="9260" max="9260" width="28.140625" style="1" hidden="1"/>
    <col min="9261" max="9466" width="9.140625" style="1" hidden="1"/>
    <col min="9467" max="9467" width="3.28515625" style="1" hidden="1"/>
    <col min="9468" max="9468" width="12" style="1" hidden="1"/>
    <col min="9469" max="9469" width="22.5703125" style="1" hidden="1"/>
    <col min="9470" max="9470" width="8.5703125" style="1" hidden="1"/>
    <col min="9471" max="9471" width="44.42578125" style="1" hidden="1"/>
    <col min="9472" max="9478" width="7.7109375" style="1" hidden="1"/>
    <col min="9479" max="9479" width="8.42578125" style="1" hidden="1"/>
    <col min="9480" max="9480" width="12.5703125" style="1" hidden="1"/>
    <col min="9481" max="9481" width="19.28515625" style="1" hidden="1"/>
    <col min="9482" max="9485" width="3.28515625" style="1" hidden="1"/>
    <col min="9486" max="9486" width="10" style="1" hidden="1"/>
    <col min="9487" max="9487" width="12.7109375" style="1" hidden="1"/>
    <col min="9488" max="9491" width="3.28515625" style="1" hidden="1"/>
    <col min="9492" max="9492" width="57.140625" style="1" hidden="1"/>
    <col min="9493" max="9506" width="0" style="1" hidden="1"/>
    <col min="9507" max="9507" width="12.7109375" style="1" hidden="1"/>
    <col min="9508" max="9508" width="10.85546875" style="1" hidden="1"/>
    <col min="9509" max="9509" width="6.140625" style="1" hidden="1"/>
    <col min="9510" max="9510" width="45.85546875" style="1" hidden="1"/>
    <col min="9511" max="9511" width="9.42578125" style="1" hidden="1"/>
    <col min="9512" max="9512" width="9.85546875" style="1" hidden="1"/>
    <col min="9513" max="9513" width="8" style="1" hidden="1"/>
    <col min="9514" max="9514" width="9.42578125" style="1" hidden="1"/>
    <col min="9515" max="9515" width="10.42578125" style="1" hidden="1"/>
    <col min="9516" max="9516" width="28.140625" style="1" hidden="1"/>
    <col min="9517" max="9722" width="9.140625" style="1" hidden="1"/>
    <col min="9723" max="9723" width="3.28515625" style="1" hidden="1"/>
    <col min="9724" max="9724" width="12" style="1" hidden="1"/>
    <col min="9725" max="9725" width="22.5703125" style="1" hidden="1"/>
    <col min="9726" max="9726" width="8.5703125" style="1" hidden="1"/>
    <col min="9727" max="9727" width="44.42578125" style="1" hidden="1"/>
    <col min="9728" max="9734" width="7.7109375" style="1" hidden="1"/>
    <col min="9735" max="9735" width="8.42578125" style="1" hidden="1"/>
    <col min="9736" max="9736" width="12.5703125" style="1" hidden="1"/>
    <col min="9737" max="9737" width="19.28515625" style="1" hidden="1"/>
    <col min="9738" max="9741" width="3.28515625" style="1" hidden="1"/>
    <col min="9742" max="9742" width="10" style="1" hidden="1"/>
    <col min="9743" max="9743" width="12.7109375" style="1" hidden="1"/>
    <col min="9744" max="9747" width="3.28515625" style="1" hidden="1"/>
    <col min="9748" max="9748" width="57.140625" style="1" hidden="1"/>
    <col min="9749" max="9762" width="0" style="1" hidden="1"/>
    <col min="9763" max="9763" width="12.7109375" style="1" hidden="1"/>
    <col min="9764" max="9764" width="10.85546875" style="1" hidden="1"/>
    <col min="9765" max="9765" width="6.140625" style="1" hidden="1"/>
    <col min="9766" max="9766" width="45.85546875" style="1" hidden="1"/>
    <col min="9767" max="9767" width="9.42578125" style="1" hidden="1"/>
    <col min="9768" max="9768" width="9.85546875" style="1" hidden="1"/>
    <col min="9769" max="9769" width="8" style="1" hidden="1"/>
    <col min="9770" max="9770" width="9.42578125" style="1" hidden="1"/>
    <col min="9771" max="9771" width="10.42578125" style="1" hidden="1"/>
    <col min="9772" max="9772" width="28.140625" style="1" hidden="1"/>
    <col min="9773" max="9978" width="9.140625" style="1" hidden="1"/>
    <col min="9979" max="9979" width="3.28515625" style="1" hidden="1"/>
    <col min="9980" max="9980" width="12" style="1" hidden="1"/>
    <col min="9981" max="9981" width="22.5703125" style="1" hidden="1"/>
    <col min="9982" max="9982" width="8.5703125" style="1" hidden="1"/>
    <col min="9983" max="9983" width="44.42578125" style="1" hidden="1"/>
    <col min="9984" max="9990" width="7.7109375" style="1" hidden="1"/>
    <col min="9991" max="9991" width="8.42578125" style="1" hidden="1"/>
    <col min="9992" max="9992" width="12.5703125" style="1" hidden="1"/>
    <col min="9993" max="9993" width="19.28515625" style="1" hidden="1"/>
    <col min="9994" max="9997" width="3.28515625" style="1" hidden="1"/>
    <col min="9998" max="9998" width="10" style="1" hidden="1"/>
    <col min="9999" max="9999" width="12.7109375" style="1" hidden="1"/>
    <col min="10000" max="10003" width="3.28515625" style="1" hidden="1"/>
    <col min="10004" max="10004" width="57.140625" style="1" hidden="1"/>
    <col min="10005" max="10018" width="0" style="1" hidden="1"/>
    <col min="10019" max="10019" width="12.7109375" style="1" hidden="1"/>
    <col min="10020" max="10020" width="10.85546875" style="1" hidden="1"/>
    <col min="10021" max="10021" width="6.140625" style="1" hidden="1"/>
    <col min="10022" max="10022" width="45.85546875" style="1" hidden="1"/>
    <col min="10023" max="10023" width="9.42578125" style="1" hidden="1"/>
    <col min="10024" max="10024" width="9.85546875" style="1" hidden="1"/>
    <col min="10025" max="10025" width="8" style="1" hidden="1"/>
    <col min="10026" max="10026" width="9.42578125" style="1" hidden="1"/>
    <col min="10027" max="10027" width="10.42578125" style="1" hidden="1"/>
    <col min="10028" max="10028" width="28.140625" style="1" hidden="1"/>
    <col min="10029" max="10234" width="9.140625" style="1" hidden="1"/>
    <col min="10235" max="10235" width="3.28515625" style="1" hidden="1"/>
    <col min="10236" max="10236" width="12" style="1" hidden="1"/>
    <col min="10237" max="10237" width="22.5703125" style="1" hidden="1"/>
    <col min="10238" max="10238" width="8.5703125" style="1" hidden="1"/>
    <col min="10239" max="10239" width="44.42578125" style="1" hidden="1"/>
    <col min="10240" max="10246" width="7.7109375" style="1" hidden="1"/>
    <col min="10247" max="10247" width="8.42578125" style="1" hidden="1"/>
    <col min="10248" max="10248" width="12.5703125" style="1" hidden="1"/>
    <col min="10249" max="10249" width="19.28515625" style="1" hidden="1"/>
    <col min="10250" max="10253" width="3.28515625" style="1" hidden="1"/>
    <col min="10254" max="10254" width="10" style="1" hidden="1"/>
    <col min="10255" max="10255" width="12.7109375" style="1" hidden="1"/>
    <col min="10256" max="10259" width="3.28515625" style="1" hidden="1"/>
    <col min="10260" max="10260" width="57.140625" style="1" hidden="1"/>
    <col min="10261" max="10274" width="0" style="1" hidden="1"/>
    <col min="10275" max="10275" width="12.7109375" style="1" hidden="1"/>
    <col min="10276" max="10276" width="10.85546875" style="1" hidden="1"/>
    <col min="10277" max="10277" width="6.140625" style="1" hidden="1"/>
    <col min="10278" max="10278" width="45.85546875" style="1" hidden="1"/>
    <col min="10279" max="10279" width="9.42578125" style="1" hidden="1"/>
    <col min="10280" max="10280" width="9.85546875" style="1" hidden="1"/>
    <col min="10281" max="10281" width="8" style="1" hidden="1"/>
    <col min="10282" max="10282" width="9.42578125" style="1" hidden="1"/>
    <col min="10283" max="10283" width="10.42578125" style="1" hidden="1"/>
    <col min="10284" max="10284" width="28.140625" style="1" hidden="1"/>
    <col min="10285" max="10490" width="9.140625" style="1" hidden="1"/>
    <col min="10491" max="10491" width="3.28515625" style="1" hidden="1"/>
    <col min="10492" max="10492" width="12" style="1" hidden="1"/>
    <col min="10493" max="10493" width="22.5703125" style="1" hidden="1"/>
    <col min="10494" max="10494" width="8.5703125" style="1" hidden="1"/>
    <col min="10495" max="10495" width="44.42578125" style="1" hidden="1"/>
    <col min="10496" max="10502" width="7.7109375" style="1" hidden="1"/>
    <col min="10503" max="10503" width="8.42578125" style="1" hidden="1"/>
    <col min="10504" max="10504" width="12.5703125" style="1" hidden="1"/>
    <col min="10505" max="10505" width="19.28515625" style="1" hidden="1"/>
    <col min="10506" max="10509" width="3.28515625" style="1" hidden="1"/>
    <col min="10510" max="10510" width="10" style="1" hidden="1"/>
    <col min="10511" max="10511" width="12.7109375" style="1" hidden="1"/>
    <col min="10512" max="10515" width="3.28515625" style="1" hidden="1"/>
    <col min="10516" max="10516" width="57.140625" style="1" hidden="1"/>
    <col min="10517" max="10530" width="0" style="1" hidden="1"/>
    <col min="10531" max="10531" width="12.7109375" style="1" hidden="1"/>
    <col min="10532" max="10532" width="10.85546875" style="1" hidden="1"/>
    <col min="10533" max="10533" width="6.140625" style="1" hidden="1"/>
    <col min="10534" max="10534" width="45.85546875" style="1" hidden="1"/>
    <col min="10535" max="10535" width="9.42578125" style="1" hidden="1"/>
    <col min="10536" max="10536" width="9.85546875" style="1" hidden="1"/>
    <col min="10537" max="10537" width="8" style="1" hidden="1"/>
    <col min="10538" max="10538" width="9.42578125" style="1" hidden="1"/>
    <col min="10539" max="10539" width="10.42578125" style="1" hidden="1"/>
    <col min="10540" max="10540" width="28.140625" style="1" hidden="1"/>
    <col min="10541" max="10746" width="9.140625" style="1" hidden="1"/>
    <col min="10747" max="10747" width="3.28515625" style="1" hidden="1"/>
    <col min="10748" max="10748" width="12" style="1" hidden="1"/>
    <col min="10749" max="10749" width="22.5703125" style="1" hidden="1"/>
    <col min="10750" max="10750" width="8.5703125" style="1" hidden="1"/>
    <col min="10751" max="10751" width="44.42578125" style="1" hidden="1"/>
    <col min="10752" max="10758" width="7.7109375" style="1" hidden="1"/>
    <col min="10759" max="10759" width="8.42578125" style="1" hidden="1"/>
    <col min="10760" max="10760" width="12.5703125" style="1" hidden="1"/>
    <col min="10761" max="10761" width="19.28515625" style="1" hidden="1"/>
    <col min="10762" max="10765" width="3.28515625" style="1" hidden="1"/>
    <col min="10766" max="10766" width="10" style="1" hidden="1"/>
    <col min="10767" max="10767" width="12.7109375" style="1" hidden="1"/>
    <col min="10768" max="10771" width="3.28515625" style="1" hidden="1"/>
    <col min="10772" max="10772" width="57.140625" style="1" hidden="1"/>
    <col min="10773" max="10786" width="0" style="1" hidden="1"/>
    <col min="10787" max="10787" width="12.7109375" style="1" hidden="1"/>
    <col min="10788" max="10788" width="10.85546875" style="1" hidden="1"/>
    <col min="10789" max="10789" width="6.140625" style="1" hidden="1"/>
    <col min="10790" max="10790" width="45.85546875" style="1" hidden="1"/>
    <col min="10791" max="10791" width="9.42578125" style="1" hidden="1"/>
    <col min="10792" max="10792" width="9.85546875" style="1" hidden="1"/>
    <col min="10793" max="10793" width="8" style="1" hidden="1"/>
    <col min="10794" max="10794" width="9.42578125" style="1" hidden="1"/>
    <col min="10795" max="10795" width="10.42578125" style="1" hidden="1"/>
    <col min="10796" max="10796" width="28.140625" style="1" hidden="1"/>
    <col min="10797" max="11002" width="9.140625" style="1" hidden="1"/>
    <col min="11003" max="11003" width="3.28515625" style="1" hidden="1"/>
    <col min="11004" max="11004" width="12" style="1" hidden="1"/>
    <col min="11005" max="11005" width="22.5703125" style="1" hidden="1"/>
    <col min="11006" max="11006" width="8.5703125" style="1" hidden="1"/>
    <col min="11007" max="11007" width="44.42578125" style="1" hidden="1"/>
    <col min="11008" max="11014" width="7.7109375" style="1" hidden="1"/>
    <col min="11015" max="11015" width="8.42578125" style="1" hidden="1"/>
    <col min="11016" max="11016" width="12.5703125" style="1" hidden="1"/>
    <col min="11017" max="11017" width="19.28515625" style="1" hidden="1"/>
    <col min="11018" max="11021" width="3.28515625" style="1" hidden="1"/>
    <col min="11022" max="11022" width="10" style="1" hidden="1"/>
    <col min="11023" max="11023" width="12.7109375" style="1" hidden="1"/>
    <col min="11024" max="11027" width="3.28515625" style="1" hidden="1"/>
    <col min="11028" max="11028" width="57.140625" style="1" hidden="1"/>
    <col min="11029" max="11042" width="0" style="1" hidden="1"/>
    <col min="11043" max="11043" width="12.7109375" style="1" hidden="1"/>
    <col min="11044" max="11044" width="10.85546875" style="1" hidden="1"/>
    <col min="11045" max="11045" width="6.140625" style="1" hidden="1"/>
    <col min="11046" max="11046" width="45.85546875" style="1" hidden="1"/>
    <col min="11047" max="11047" width="9.42578125" style="1" hidden="1"/>
    <col min="11048" max="11048" width="9.85546875" style="1" hidden="1"/>
    <col min="11049" max="11049" width="8" style="1" hidden="1"/>
    <col min="11050" max="11050" width="9.42578125" style="1" hidden="1"/>
    <col min="11051" max="11051" width="10.42578125" style="1" hidden="1"/>
    <col min="11052" max="11052" width="28.140625" style="1" hidden="1"/>
    <col min="11053" max="11258" width="9.140625" style="1" hidden="1"/>
    <col min="11259" max="11259" width="3.28515625" style="1" hidden="1"/>
    <col min="11260" max="11260" width="12" style="1" hidden="1"/>
    <col min="11261" max="11261" width="22.5703125" style="1" hidden="1"/>
    <col min="11262" max="11262" width="8.5703125" style="1" hidden="1"/>
    <col min="11263" max="11263" width="44.42578125" style="1" hidden="1"/>
    <col min="11264" max="11270" width="7.7109375" style="1" hidden="1"/>
    <col min="11271" max="11271" width="8.42578125" style="1" hidden="1"/>
    <col min="11272" max="11272" width="12.5703125" style="1" hidden="1"/>
    <col min="11273" max="11273" width="19.28515625" style="1" hidden="1"/>
    <col min="11274" max="11277" width="3.28515625" style="1" hidden="1"/>
    <col min="11278" max="11278" width="10" style="1" hidden="1"/>
    <col min="11279" max="11279" width="12.7109375" style="1" hidden="1"/>
    <col min="11280" max="11283" width="3.28515625" style="1" hidden="1"/>
    <col min="11284" max="11284" width="57.140625" style="1" hidden="1"/>
    <col min="11285" max="11298" width="0" style="1" hidden="1"/>
    <col min="11299" max="11299" width="12.7109375" style="1" hidden="1"/>
    <col min="11300" max="11300" width="10.85546875" style="1" hidden="1"/>
    <col min="11301" max="11301" width="6.140625" style="1" hidden="1"/>
    <col min="11302" max="11302" width="45.85546875" style="1" hidden="1"/>
    <col min="11303" max="11303" width="9.42578125" style="1" hidden="1"/>
    <col min="11304" max="11304" width="9.85546875" style="1" hidden="1"/>
    <col min="11305" max="11305" width="8" style="1" hidden="1"/>
    <col min="11306" max="11306" width="9.42578125" style="1" hidden="1"/>
    <col min="11307" max="11307" width="10.42578125" style="1" hidden="1"/>
    <col min="11308" max="11308" width="28.140625" style="1" hidden="1"/>
    <col min="11309" max="11514" width="9.140625" style="1" hidden="1"/>
    <col min="11515" max="11515" width="3.28515625" style="1" hidden="1"/>
    <col min="11516" max="11516" width="12" style="1" hidden="1"/>
    <col min="11517" max="11517" width="22.5703125" style="1" hidden="1"/>
    <col min="11518" max="11518" width="8.5703125" style="1" hidden="1"/>
    <col min="11519" max="11519" width="44.42578125" style="1" hidden="1"/>
    <col min="11520" max="11526" width="7.7109375" style="1" hidden="1"/>
    <col min="11527" max="11527" width="8.42578125" style="1" hidden="1"/>
    <col min="11528" max="11528" width="12.5703125" style="1" hidden="1"/>
    <col min="11529" max="11529" width="19.28515625" style="1" hidden="1"/>
    <col min="11530" max="11533" width="3.28515625" style="1" hidden="1"/>
    <col min="11534" max="11534" width="10" style="1" hidden="1"/>
    <col min="11535" max="11535" width="12.7109375" style="1" hidden="1"/>
    <col min="11536" max="11539" width="3.28515625" style="1" hidden="1"/>
    <col min="11540" max="11540" width="57.140625" style="1" hidden="1"/>
    <col min="11541" max="11554" width="0" style="1" hidden="1"/>
    <col min="11555" max="11555" width="12.7109375" style="1" hidden="1"/>
    <col min="11556" max="11556" width="10.85546875" style="1" hidden="1"/>
    <col min="11557" max="11557" width="6.140625" style="1" hidden="1"/>
    <col min="11558" max="11558" width="45.85546875" style="1" hidden="1"/>
    <col min="11559" max="11559" width="9.42578125" style="1" hidden="1"/>
    <col min="11560" max="11560" width="9.85546875" style="1" hidden="1"/>
    <col min="11561" max="11561" width="8" style="1" hidden="1"/>
    <col min="11562" max="11562" width="9.42578125" style="1" hidden="1"/>
    <col min="11563" max="11563" width="10.42578125" style="1" hidden="1"/>
    <col min="11564" max="11564" width="28.140625" style="1" hidden="1"/>
    <col min="11565" max="11770" width="9.140625" style="1" hidden="1"/>
    <col min="11771" max="11771" width="3.28515625" style="1" hidden="1"/>
    <col min="11772" max="11772" width="12" style="1" hidden="1"/>
    <col min="11773" max="11773" width="22.5703125" style="1" hidden="1"/>
    <col min="11774" max="11774" width="8.5703125" style="1" hidden="1"/>
    <col min="11775" max="11775" width="44.42578125" style="1" hidden="1"/>
    <col min="11776" max="11782" width="7.7109375" style="1" hidden="1"/>
    <col min="11783" max="11783" width="8.42578125" style="1" hidden="1"/>
    <col min="11784" max="11784" width="12.5703125" style="1" hidden="1"/>
    <col min="11785" max="11785" width="19.28515625" style="1" hidden="1"/>
    <col min="11786" max="11789" width="3.28515625" style="1" hidden="1"/>
    <col min="11790" max="11790" width="10" style="1" hidden="1"/>
    <col min="11791" max="11791" width="12.7109375" style="1" hidden="1"/>
    <col min="11792" max="11795" width="3.28515625" style="1" hidden="1"/>
    <col min="11796" max="11796" width="57.140625" style="1" hidden="1"/>
    <col min="11797" max="11810" width="0" style="1" hidden="1"/>
    <col min="11811" max="11811" width="12.7109375" style="1" hidden="1"/>
    <col min="11812" max="11812" width="10.85546875" style="1" hidden="1"/>
    <col min="11813" max="11813" width="6.140625" style="1" hidden="1"/>
    <col min="11814" max="11814" width="45.85546875" style="1" hidden="1"/>
    <col min="11815" max="11815" width="9.42578125" style="1" hidden="1"/>
    <col min="11816" max="11816" width="9.85546875" style="1" hidden="1"/>
    <col min="11817" max="11817" width="8" style="1" hidden="1"/>
    <col min="11818" max="11818" width="9.42578125" style="1" hidden="1"/>
    <col min="11819" max="11819" width="10.42578125" style="1" hidden="1"/>
    <col min="11820" max="11820" width="28.140625" style="1" hidden="1"/>
    <col min="11821" max="12026" width="9.140625" style="1" hidden="1"/>
    <col min="12027" max="12027" width="3.28515625" style="1" hidden="1"/>
    <col min="12028" max="12028" width="12" style="1" hidden="1"/>
    <col min="12029" max="12029" width="22.5703125" style="1" hidden="1"/>
    <col min="12030" max="12030" width="8.5703125" style="1" hidden="1"/>
    <col min="12031" max="12031" width="44.42578125" style="1" hidden="1"/>
    <col min="12032" max="12038" width="7.7109375" style="1" hidden="1"/>
    <col min="12039" max="12039" width="8.42578125" style="1" hidden="1"/>
    <col min="12040" max="12040" width="12.5703125" style="1" hidden="1"/>
    <col min="12041" max="12041" width="19.28515625" style="1" hidden="1"/>
    <col min="12042" max="12045" width="3.28515625" style="1" hidden="1"/>
    <col min="12046" max="12046" width="10" style="1" hidden="1"/>
    <col min="12047" max="12047" width="12.7109375" style="1" hidden="1"/>
    <col min="12048" max="12051" width="3.28515625" style="1" hidden="1"/>
    <col min="12052" max="12052" width="57.140625" style="1" hidden="1"/>
    <col min="12053" max="12066" width="0" style="1" hidden="1"/>
    <col min="12067" max="12067" width="12.7109375" style="1" hidden="1"/>
    <col min="12068" max="12068" width="10.85546875" style="1" hidden="1"/>
    <col min="12069" max="12069" width="6.140625" style="1" hidden="1"/>
    <col min="12070" max="12070" width="45.85546875" style="1" hidden="1"/>
    <col min="12071" max="12071" width="9.42578125" style="1" hidden="1"/>
    <col min="12072" max="12072" width="9.85546875" style="1" hidden="1"/>
    <col min="12073" max="12073" width="8" style="1" hidden="1"/>
    <col min="12074" max="12074" width="9.42578125" style="1" hidden="1"/>
    <col min="12075" max="12075" width="10.42578125" style="1" hidden="1"/>
    <col min="12076" max="12076" width="28.140625" style="1" hidden="1"/>
    <col min="12077" max="12282" width="9.140625" style="1" hidden="1"/>
    <col min="12283" max="12283" width="3.28515625" style="1" hidden="1"/>
    <col min="12284" max="12284" width="12" style="1" hidden="1"/>
    <col min="12285" max="12285" width="22.5703125" style="1" hidden="1"/>
    <col min="12286" max="12286" width="8.5703125" style="1" hidden="1"/>
    <col min="12287" max="12287" width="44.42578125" style="1" hidden="1"/>
    <col min="12288" max="12294" width="7.7109375" style="1" hidden="1"/>
    <col min="12295" max="12295" width="8.42578125" style="1" hidden="1"/>
    <col min="12296" max="12296" width="12.5703125" style="1" hidden="1"/>
    <col min="12297" max="12297" width="19.28515625" style="1" hidden="1"/>
    <col min="12298" max="12301" width="3.28515625" style="1" hidden="1"/>
    <col min="12302" max="12302" width="10" style="1" hidden="1"/>
    <col min="12303" max="12303" width="12.7109375" style="1" hidden="1"/>
    <col min="12304" max="12307" width="3.28515625" style="1" hidden="1"/>
    <col min="12308" max="12308" width="57.140625" style="1" hidden="1"/>
    <col min="12309" max="12322" width="0" style="1" hidden="1"/>
    <col min="12323" max="12323" width="12.7109375" style="1" hidden="1"/>
    <col min="12324" max="12324" width="10.85546875" style="1" hidden="1"/>
    <col min="12325" max="12325" width="6.140625" style="1" hidden="1"/>
    <col min="12326" max="12326" width="45.85546875" style="1" hidden="1"/>
    <col min="12327" max="12327" width="9.42578125" style="1" hidden="1"/>
    <col min="12328" max="12328" width="9.85546875" style="1" hidden="1"/>
    <col min="12329" max="12329" width="8" style="1" hidden="1"/>
    <col min="12330" max="12330" width="9.42578125" style="1" hidden="1"/>
    <col min="12331" max="12331" width="10.42578125" style="1" hidden="1"/>
    <col min="12332" max="12332" width="28.140625" style="1" hidden="1"/>
    <col min="12333" max="12538" width="9.140625" style="1" hidden="1"/>
    <col min="12539" max="12539" width="3.28515625" style="1" hidden="1"/>
    <col min="12540" max="12540" width="12" style="1" hidden="1"/>
    <col min="12541" max="12541" width="22.5703125" style="1" hidden="1"/>
    <col min="12542" max="12542" width="8.5703125" style="1" hidden="1"/>
    <col min="12543" max="12543" width="44.42578125" style="1" hidden="1"/>
    <col min="12544" max="12550" width="7.7109375" style="1" hidden="1"/>
    <col min="12551" max="12551" width="8.42578125" style="1" hidden="1"/>
    <col min="12552" max="12552" width="12.5703125" style="1" hidden="1"/>
    <col min="12553" max="12553" width="19.28515625" style="1" hidden="1"/>
    <col min="12554" max="12557" width="3.28515625" style="1" hidden="1"/>
    <col min="12558" max="12558" width="10" style="1" hidden="1"/>
    <col min="12559" max="12559" width="12.7109375" style="1" hidden="1"/>
    <col min="12560" max="12563" width="3.28515625" style="1" hidden="1"/>
    <col min="12564" max="12564" width="57.140625" style="1" hidden="1"/>
    <col min="12565" max="12578" width="0" style="1" hidden="1"/>
    <col min="12579" max="12579" width="12.7109375" style="1" hidden="1"/>
    <col min="12580" max="12580" width="10.85546875" style="1" hidden="1"/>
    <col min="12581" max="12581" width="6.140625" style="1" hidden="1"/>
    <col min="12582" max="12582" width="45.85546875" style="1" hidden="1"/>
    <col min="12583" max="12583" width="9.42578125" style="1" hidden="1"/>
    <col min="12584" max="12584" width="9.85546875" style="1" hidden="1"/>
    <col min="12585" max="12585" width="8" style="1" hidden="1"/>
    <col min="12586" max="12586" width="9.42578125" style="1" hidden="1"/>
    <col min="12587" max="12587" width="10.42578125" style="1" hidden="1"/>
    <col min="12588" max="12588" width="28.140625" style="1" hidden="1"/>
    <col min="12589" max="12794" width="9.140625" style="1" hidden="1"/>
    <col min="12795" max="12795" width="3.28515625" style="1" hidden="1"/>
    <col min="12796" max="12796" width="12" style="1" hidden="1"/>
    <col min="12797" max="12797" width="22.5703125" style="1" hidden="1"/>
    <col min="12798" max="12798" width="8.5703125" style="1" hidden="1"/>
    <col min="12799" max="12799" width="44.42578125" style="1" hidden="1"/>
    <col min="12800" max="12806" width="7.7109375" style="1" hidden="1"/>
    <col min="12807" max="12807" width="8.42578125" style="1" hidden="1"/>
    <col min="12808" max="12808" width="12.5703125" style="1" hidden="1"/>
    <col min="12809" max="12809" width="19.28515625" style="1" hidden="1"/>
    <col min="12810" max="12813" width="3.28515625" style="1" hidden="1"/>
    <col min="12814" max="12814" width="10" style="1" hidden="1"/>
    <col min="12815" max="12815" width="12.7109375" style="1" hidden="1"/>
    <col min="12816" max="12819" width="3.28515625" style="1" hidden="1"/>
    <col min="12820" max="12820" width="57.140625" style="1" hidden="1"/>
    <col min="12821" max="12834" width="0" style="1" hidden="1"/>
    <col min="12835" max="12835" width="12.7109375" style="1" hidden="1"/>
    <col min="12836" max="12836" width="10.85546875" style="1" hidden="1"/>
    <col min="12837" max="12837" width="6.140625" style="1" hidden="1"/>
    <col min="12838" max="12838" width="45.85546875" style="1" hidden="1"/>
    <col min="12839" max="12839" width="9.42578125" style="1" hidden="1"/>
    <col min="12840" max="12840" width="9.85546875" style="1" hidden="1"/>
    <col min="12841" max="12841" width="8" style="1" hidden="1"/>
    <col min="12842" max="12842" width="9.42578125" style="1" hidden="1"/>
    <col min="12843" max="12843" width="10.42578125" style="1" hidden="1"/>
    <col min="12844" max="12844" width="28.140625" style="1" hidden="1"/>
    <col min="12845" max="13050" width="9.140625" style="1" hidden="1"/>
    <col min="13051" max="13051" width="3.28515625" style="1" hidden="1"/>
    <col min="13052" max="13052" width="12" style="1" hidden="1"/>
    <col min="13053" max="13053" width="22.5703125" style="1" hidden="1"/>
    <col min="13054" max="13054" width="8.5703125" style="1" hidden="1"/>
    <col min="13055" max="13055" width="44.42578125" style="1" hidden="1"/>
    <col min="13056" max="13062" width="7.7109375" style="1" hidden="1"/>
    <col min="13063" max="13063" width="8.42578125" style="1" hidden="1"/>
    <col min="13064" max="13064" width="12.5703125" style="1" hidden="1"/>
    <col min="13065" max="13065" width="19.28515625" style="1" hidden="1"/>
    <col min="13066" max="13069" width="3.28515625" style="1" hidden="1"/>
    <col min="13070" max="13070" width="10" style="1" hidden="1"/>
    <col min="13071" max="13071" width="12.7109375" style="1" hidden="1"/>
    <col min="13072" max="13075" width="3.28515625" style="1" hidden="1"/>
    <col min="13076" max="13076" width="57.140625" style="1" hidden="1"/>
    <col min="13077" max="13090" width="0" style="1" hidden="1"/>
    <col min="13091" max="13091" width="12.7109375" style="1" hidden="1"/>
    <col min="13092" max="13092" width="10.85546875" style="1" hidden="1"/>
    <col min="13093" max="13093" width="6.140625" style="1" hidden="1"/>
    <col min="13094" max="13094" width="45.85546875" style="1" hidden="1"/>
    <col min="13095" max="13095" width="9.42578125" style="1" hidden="1"/>
    <col min="13096" max="13096" width="9.85546875" style="1" hidden="1"/>
    <col min="13097" max="13097" width="8" style="1" hidden="1"/>
    <col min="13098" max="13098" width="9.42578125" style="1" hidden="1"/>
    <col min="13099" max="13099" width="10.42578125" style="1" hidden="1"/>
    <col min="13100" max="13100" width="28.140625" style="1" hidden="1"/>
    <col min="13101" max="13306" width="9.140625" style="1" hidden="1"/>
    <col min="13307" max="13307" width="3.28515625" style="1" hidden="1"/>
    <col min="13308" max="13308" width="12" style="1" hidden="1"/>
    <col min="13309" max="13309" width="22.5703125" style="1" hidden="1"/>
    <col min="13310" max="13310" width="8.5703125" style="1" hidden="1"/>
    <col min="13311" max="13311" width="44.42578125" style="1" hidden="1"/>
    <col min="13312" max="13318" width="7.7109375" style="1" hidden="1"/>
    <col min="13319" max="13319" width="8.42578125" style="1" hidden="1"/>
    <col min="13320" max="13320" width="12.5703125" style="1" hidden="1"/>
    <col min="13321" max="13321" width="19.28515625" style="1" hidden="1"/>
    <col min="13322" max="13325" width="3.28515625" style="1" hidden="1"/>
    <col min="13326" max="13326" width="10" style="1" hidden="1"/>
    <col min="13327" max="13327" width="12.7109375" style="1" hidden="1"/>
    <col min="13328" max="13331" width="3.28515625" style="1" hidden="1"/>
    <col min="13332" max="13332" width="57.140625" style="1" hidden="1"/>
    <col min="13333" max="13346" width="0" style="1" hidden="1"/>
    <col min="13347" max="13347" width="12.7109375" style="1" hidden="1"/>
    <col min="13348" max="13348" width="10.85546875" style="1" hidden="1"/>
    <col min="13349" max="13349" width="6.140625" style="1" hidden="1"/>
    <col min="13350" max="13350" width="45.85546875" style="1" hidden="1"/>
    <col min="13351" max="13351" width="9.42578125" style="1" hidden="1"/>
    <col min="13352" max="13352" width="9.85546875" style="1" hidden="1"/>
    <col min="13353" max="13353" width="8" style="1" hidden="1"/>
    <col min="13354" max="13354" width="9.42578125" style="1" hidden="1"/>
    <col min="13355" max="13355" width="10.42578125" style="1" hidden="1"/>
    <col min="13356" max="13356" width="28.140625" style="1" hidden="1"/>
    <col min="13357" max="13562" width="9.140625" style="1" hidden="1"/>
    <col min="13563" max="13563" width="3.28515625" style="1" hidden="1"/>
    <col min="13564" max="13564" width="12" style="1" hidden="1"/>
    <col min="13565" max="13565" width="22.5703125" style="1" hidden="1"/>
    <col min="13566" max="13566" width="8.5703125" style="1" hidden="1"/>
    <col min="13567" max="13567" width="44.42578125" style="1" hidden="1"/>
    <col min="13568" max="13574" width="7.7109375" style="1" hidden="1"/>
    <col min="13575" max="13575" width="8.42578125" style="1" hidden="1"/>
    <col min="13576" max="13576" width="12.5703125" style="1" hidden="1"/>
    <col min="13577" max="13577" width="19.28515625" style="1" hidden="1"/>
    <col min="13578" max="13581" width="3.28515625" style="1" hidden="1"/>
    <col min="13582" max="13582" width="10" style="1" hidden="1"/>
    <col min="13583" max="13583" width="12.7109375" style="1" hidden="1"/>
    <col min="13584" max="13587" width="3.28515625" style="1" hidden="1"/>
    <col min="13588" max="13588" width="57.140625" style="1" hidden="1"/>
    <col min="13589" max="13602" width="0" style="1" hidden="1"/>
    <col min="13603" max="13603" width="12.7109375" style="1" hidden="1"/>
    <col min="13604" max="13604" width="10.85546875" style="1" hidden="1"/>
    <col min="13605" max="13605" width="6.140625" style="1" hidden="1"/>
    <col min="13606" max="13606" width="45.85546875" style="1" hidden="1"/>
    <col min="13607" max="13607" width="9.42578125" style="1" hidden="1"/>
    <col min="13608" max="13608" width="9.85546875" style="1" hidden="1"/>
    <col min="13609" max="13609" width="8" style="1" hidden="1"/>
    <col min="13610" max="13610" width="9.42578125" style="1" hidden="1"/>
    <col min="13611" max="13611" width="10.42578125" style="1" hidden="1"/>
    <col min="13612" max="13612" width="28.140625" style="1" hidden="1"/>
    <col min="13613" max="13818" width="9.140625" style="1" hidden="1"/>
    <col min="13819" max="13819" width="3.28515625" style="1" hidden="1"/>
    <col min="13820" max="13820" width="12" style="1" hidden="1"/>
    <col min="13821" max="13821" width="22.5703125" style="1" hidden="1"/>
    <col min="13822" max="13822" width="8.5703125" style="1" hidden="1"/>
    <col min="13823" max="13823" width="44.42578125" style="1" hidden="1"/>
    <col min="13824" max="13830" width="7.7109375" style="1" hidden="1"/>
    <col min="13831" max="13831" width="8.42578125" style="1" hidden="1"/>
    <col min="13832" max="13832" width="12.5703125" style="1" hidden="1"/>
    <col min="13833" max="13833" width="19.28515625" style="1" hidden="1"/>
    <col min="13834" max="13837" width="3.28515625" style="1" hidden="1"/>
    <col min="13838" max="13838" width="10" style="1" hidden="1"/>
    <col min="13839" max="13839" width="12.7109375" style="1" hidden="1"/>
    <col min="13840" max="13843" width="3.28515625" style="1" hidden="1"/>
    <col min="13844" max="13844" width="57.140625" style="1" hidden="1"/>
    <col min="13845" max="13858" width="0" style="1" hidden="1"/>
    <col min="13859" max="13859" width="12.7109375" style="1" hidden="1"/>
    <col min="13860" max="13860" width="10.85546875" style="1" hidden="1"/>
    <col min="13861" max="13861" width="6.140625" style="1" hidden="1"/>
    <col min="13862" max="13862" width="45.85546875" style="1" hidden="1"/>
    <col min="13863" max="13863" width="9.42578125" style="1" hidden="1"/>
    <col min="13864" max="13864" width="9.85546875" style="1" hidden="1"/>
    <col min="13865" max="13865" width="8" style="1" hidden="1"/>
    <col min="13866" max="13866" width="9.42578125" style="1" hidden="1"/>
    <col min="13867" max="13867" width="10.42578125" style="1" hidden="1"/>
    <col min="13868" max="13868" width="28.140625" style="1" hidden="1"/>
    <col min="13869" max="14074" width="9.140625" style="1" hidden="1"/>
    <col min="14075" max="14075" width="3.28515625" style="1" hidden="1"/>
    <col min="14076" max="14076" width="12" style="1" hidden="1"/>
    <col min="14077" max="14077" width="22.5703125" style="1" hidden="1"/>
    <col min="14078" max="14078" width="8.5703125" style="1" hidden="1"/>
    <col min="14079" max="14079" width="44.42578125" style="1" hidden="1"/>
    <col min="14080" max="14086" width="7.7109375" style="1" hidden="1"/>
    <col min="14087" max="14087" width="8.42578125" style="1" hidden="1"/>
    <col min="14088" max="14088" width="12.5703125" style="1" hidden="1"/>
    <col min="14089" max="14089" width="19.28515625" style="1" hidden="1"/>
    <col min="14090" max="14093" width="3.28515625" style="1" hidden="1"/>
    <col min="14094" max="14094" width="10" style="1" hidden="1"/>
    <col min="14095" max="14095" width="12.7109375" style="1" hidden="1"/>
    <col min="14096" max="14099" width="3.28515625" style="1" hidden="1"/>
    <col min="14100" max="14100" width="57.140625" style="1" hidden="1"/>
    <col min="14101" max="14114" width="0" style="1" hidden="1"/>
    <col min="14115" max="14115" width="12.7109375" style="1" hidden="1"/>
    <col min="14116" max="14116" width="10.85546875" style="1" hidden="1"/>
    <col min="14117" max="14117" width="6.140625" style="1" hidden="1"/>
    <col min="14118" max="14118" width="45.85546875" style="1" hidden="1"/>
    <col min="14119" max="14119" width="9.42578125" style="1" hidden="1"/>
    <col min="14120" max="14120" width="9.85546875" style="1" hidden="1"/>
    <col min="14121" max="14121" width="8" style="1" hidden="1"/>
    <col min="14122" max="14122" width="9.42578125" style="1" hidden="1"/>
    <col min="14123" max="14123" width="10.42578125" style="1" hidden="1"/>
    <col min="14124" max="14124" width="28.140625" style="1" hidden="1"/>
    <col min="14125" max="14330" width="9.140625" style="1" hidden="1"/>
    <col min="14331" max="14331" width="3.28515625" style="1" hidden="1"/>
    <col min="14332" max="14332" width="12" style="1" hidden="1"/>
    <col min="14333" max="14333" width="22.5703125" style="1" hidden="1"/>
    <col min="14334" max="14334" width="8.5703125" style="1" hidden="1"/>
    <col min="14335" max="14335" width="44.42578125" style="1" hidden="1"/>
    <col min="14336" max="14342" width="7.7109375" style="1" hidden="1"/>
    <col min="14343" max="14343" width="8.42578125" style="1" hidden="1"/>
    <col min="14344" max="14344" width="12.5703125" style="1" hidden="1"/>
    <col min="14345" max="14345" width="19.28515625" style="1" hidden="1"/>
    <col min="14346" max="14349" width="3.28515625" style="1" hidden="1"/>
    <col min="14350" max="14350" width="10" style="1" hidden="1"/>
    <col min="14351" max="14351" width="12.7109375" style="1" hidden="1"/>
    <col min="14352" max="14355" width="3.28515625" style="1" hidden="1"/>
    <col min="14356" max="14356" width="57.140625" style="1" hidden="1"/>
    <col min="14357" max="14370" width="0" style="1" hidden="1"/>
    <col min="14371" max="14371" width="12.7109375" style="1" hidden="1"/>
    <col min="14372" max="14372" width="10.85546875" style="1" hidden="1"/>
    <col min="14373" max="14373" width="6.140625" style="1" hidden="1"/>
    <col min="14374" max="14374" width="45.85546875" style="1" hidden="1"/>
    <col min="14375" max="14375" width="9.42578125" style="1" hidden="1"/>
    <col min="14376" max="14376" width="9.85546875" style="1" hidden="1"/>
    <col min="14377" max="14377" width="8" style="1" hidden="1"/>
    <col min="14378" max="14378" width="9.42578125" style="1" hidden="1"/>
    <col min="14379" max="14379" width="10.42578125" style="1" hidden="1"/>
    <col min="14380" max="14380" width="28.140625" style="1" hidden="1"/>
    <col min="14381" max="14586" width="9.140625" style="1" hidden="1"/>
    <col min="14587" max="14587" width="3.28515625" style="1" hidden="1"/>
    <col min="14588" max="14588" width="12" style="1" hidden="1"/>
    <col min="14589" max="14589" width="22.5703125" style="1" hidden="1"/>
    <col min="14590" max="14590" width="8.5703125" style="1" hidden="1"/>
    <col min="14591" max="14591" width="44.42578125" style="1" hidden="1"/>
    <col min="14592" max="14598" width="7.7109375" style="1" hidden="1"/>
    <col min="14599" max="14599" width="8.42578125" style="1" hidden="1"/>
    <col min="14600" max="14600" width="12.5703125" style="1" hidden="1"/>
    <col min="14601" max="14601" width="19.28515625" style="1" hidden="1"/>
    <col min="14602" max="14605" width="3.28515625" style="1" hidden="1"/>
    <col min="14606" max="14606" width="10" style="1" hidden="1"/>
    <col min="14607" max="14607" width="12.7109375" style="1" hidden="1"/>
    <col min="14608" max="14611" width="3.28515625" style="1" hidden="1"/>
    <col min="14612" max="14612" width="57.140625" style="1" hidden="1"/>
    <col min="14613" max="14626" width="0" style="1" hidden="1"/>
    <col min="14627" max="14627" width="12.7109375" style="1" hidden="1"/>
    <col min="14628" max="14628" width="10.85546875" style="1" hidden="1"/>
    <col min="14629" max="14629" width="6.140625" style="1" hidden="1"/>
    <col min="14630" max="14630" width="45.85546875" style="1" hidden="1"/>
    <col min="14631" max="14631" width="9.42578125" style="1" hidden="1"/>
    <col min="14632" max="14632" width="9.85546875" style="1" hidden="1"/>
    <col min="14633" max="14633" width="8" style="1" hidden="1"/>
    <col min="14634" max="14634" width="9.42578125" style="1" hidden="1"/>
    <col min="14635" max="14635" width="10.42578125" style="1" hidden="1"/>
    <col min="14636" max="14636" width="28.140625" style="1" hidden="1"/>
    <col min="14637" max="14842" width="9.140625" style="1" hidden="1"/>
    <col min="14843" max="14843" width="3.28515625" style="1" hidden="1"/>
    <col min="14844" max="14844" width="12" style="1" hidden="1"/>
    <col min="14845" max="14845" width="22.5703125" style="1" hidden="1"/>
    <col min="14846" max="14846" width="8.5703125" style="1" hidden="1"/>
    <col min="14847" max="14847" width="44.42578125" style="1" hidden="1"/>
    <col min="14848" max="14854" width="7.7109375" style="1" hidden="1"/>
    <col min="14855" max="14855" width="8.42578125" style="1" hidden="1"/>
    <col min="14856" max="14856" width="12.5703125" style="1" hidden="1"/>
    <col min="14857" max="14857" width="19.28515625" style="1" hidden="1"/>
    <col min="14858" max="14861" width="3.28515625" style="1" hidden="1"/>
    <col min="14862" max="14862" width="10" style="1" hidden="1"/>
    <col min="14863" max="14863" width="12.7109375" style="1" hidden="1"/>
    <col min="14864" max="14867" width="3.28515625" style="1" hidden="1"/>
    <col min="14868" max="14868" width="57.140625" style="1" hidden="1"/>
    <col min="14869" max="14882" width="0" style="1" hidden="1"/>
    <col min="14883" max="14883" width="12.7109375" style="1" hidden="1"/>
    <col min="14884" max="14884" width="10.85546875" style="1" hidden="1"/>
    <col min="14885" max="14885" width="6.140625" style="1" hidden="1"/>
    <col min="14886" max="14886" width="45.85546875" style="1" hidden="1"/>
    <col min="14887" max="14887" width="9.42578125" style="1" hidden="1"/>
    <col min="14888" max="14888" width="9.85546875" style="1" hidden="1"/>
    <col min="14889" max="14889" width="8" style="1" hidden="1"/>
    <col min="14890" max="14890" width="9.42578125" style="1" hidden="1"/>
    <col min="14891" max="14891" width="10.42578125" style="1" hidden="1"/>
    <col min="14892" max="14892" width="28.140625" style="1" hidden="1"/>
    <col min="14893" max="15098" width="9.140625" style="1" hidden="1"/>
    <col min="15099" max="15099" width="3.28515625" style="1" hidden="1"/>
    <col min="15100" max="15100" width="12" style="1" hidden="1"/>
    <col min="15101" max="15101" width="22.5703125" style="1" hidden="1"/>
    <col min="15102" max="15102" width="8.5703125" style="1" hidden="1"/>
    <col min="15103" max="15103" width="44.42578125" style="1" hidden="1"/>
    <col min="15104" max="15110" width="7.7109375" style="1" hidden="1"/>
    <col min="15111" max="15111" width="8.42578125" style="1" hidden="1"/>
    <col min="15112" max="15112" width="12.5703125" style="1" hidden="1"/>
    <col min="15113" max="15113" width="19.28515625" style="1" hidden="1"/>
    <col min="15114" max="15117" width="3.28515625" style="1" hidden="1"/>
    <col min="15118" max="15118" width="10" style="1" hidden="1"/>
    <col min="15119" max="15119" width="12.7109375" style="1" hidden="1"/>
    <col min="15120" max="15123" width="3.28515625" style="1" hidden="1"/>
    <col min="15124" max="15124" width="57.140625" style="1" hidden="1"/>
    <col min="15125" max="15138" width="0" style="1" hidden="1"/>
    <col min="15139" max="15139" width="12.7109375" style="1" hidden="1"/>
    <col min="15140" max="15140" width="10.85546875" style="1" hidden="1"/>
    <col min="15141" max="15141" width="6.140625" style="1" hidden="1"/>
    <col min="15142" max="15142" width="45.85546875" style="1" hidden="1"/>
    <col min="15143" max="15143" width="9.42578125" style="1" hidden="1"/>
    <col min="15144" max="15144" width="9.85546875" style="1" hidden="1"/>
    <col min="15145" max="15145" width="8" style="1" hidden="1"/>
    <col min="15146" max="15146" width="9.42578125" style="1" hidden="1"/>
    <col min="15147" max="15147" width="10.42578125" style="1" hidden="1"/>
    <col min="15148" max="15148" width="28.140625" style="1" hidden="1"/>
    <col min="15149" max="15354" width="9.140625" style="1" hidden="1"/>
    <col min="15355" max="15355" width="3.28515625" style="1" hidden="1"/>
    <col min="15356" max="15356" width="12" style="1" hidden="1"/>
    <col min="15357" max="15357" width="22.5703125" style="1" hidden="1"/>
    <col min="15358" max="15358" width="8.5703125" style="1" hidden="1"/>
    <col min="15359" max="15359" width="44.42578125" style="1" hidden="1"/>
    <col min="15360" max="15366" width="7.7109375" style="1" hidden="1"/>
    <col min="15367" max="15367" width="8.42578125" style="1" hidden="1"/>
    <col min="15368" max="15368" width="12.5703125" style="1" hidden="1"/>
    <col min="15369" max="15369" width="19.28515625" style="1" hidden="1"/>
    <col min="15370" max="15373" width="3.28515625" style="1" hidden="1"/>
    <col min="15374" max="15374" width="10" style="1" hidden="1"/>
    <col min="15375" max="15375" width="12.7109375" style="1" hidden="1"/>
    <col min="15376" max="15379" width="3.28515625" style="1" hidden="1"/>
    <col min="15380" max="15380" width="57.140625" style="1" hidden="1"/>
    <col min="15381" max="15394" width="0" style="1" hidden="1"/>
    <col min="15395" max="15395" width="12.7109375" style="1" hidden="1"/>
    <col min="15396" max="15396" width="10.85546875" style="1" hidden="1"/>
    <col min="15397" max="15397" width="6.140625" style="1" hidden="1"/>
    <col min="15398" max="15398" width="45.85546875" style="1" hidden="1"/>
    <col min="15399" max="15399" width="9.42578125" style="1" hidden="1"/>
    <col min="15400" max="15400" width="9.85546875" style="1" hidden="1"/>
    <col min="15401" max="15401" width="8" style="1" hidden="1"/>
    <col min="15402" max="15402" width="9.42578125" style="1" hidden="1"/>
    <col min="15403" max="15403" width="10.42578125" style="1" hidden="1"/>
    <col min="15404" max="15404" width="28.140625" style="1" hidden="1"/>
    <col min="15405" max="15610" width="9.140625" style="1" hidden="1"/>
    <col min="15611" max="15611" width="3.28515625" style="1" hidden="1"/>
    <col min="15612" max="15612" width="12" style="1" hidden="1"/>
    <col min="15613" max="15613" width="22.5703125" style="1" hidden="1"/>
    <col min="15614" max="15614" width="8.5703125" style="1" hidden="1"/>
    <col min="15615" max="15615" width="44.42578125" style="1" hidden="1"/>
    <col min="15616" max="15622" width="7.7109375" style="1" hidden="1"/>
    <col min="15623" max="15623" width="8.42578125" style="1" hidden="1"/>
    <col min="15624" max="15624" width="12.5703125" style="1" hidden="1"/>
    <col min="15625" max="15625" width="19.28515625" style="1" hidden="1"/>
    <col min="15626" max="15629" width="3.28515625" style="1" hidden="1"/>
    <col min="15630" max="15630" width="10" style="1" hidden="1"/>
    <col min="15631" max="15631" width="12.7109375" style="1" hidden="1"/>
    <col min="15632" max="15635" width="3.28515625" style="1" hidden="1"/>
    <col min="15636" max="15636" width="57.140625" style="1" hidden="1"/>
    <col min="15637" max="15650" width="0" style="1" hidden="1"/>
    <col min="15651" max="15651" width="12.7109375" style="1" hidden="1"/>
    <col min="15652" max="15652" width="10.85546875" style="1" hidden="1"/>
    <col min="15653" max="15653" width="6.140625" style="1" hidden="1"/>
    <col min="15654" max="15654" width="45.85546875" style="1" hidden="1"/>
    <col min="15655" max="15655" width="9.42578125" style="1" hidden="1"/>
    <col min="15656" max="15656" width="9.85546875" style="1" hidden="1"/>
    <col min="15657" max="15657" width="8" style="1" hidden="1"/>
    <col min="15658" max="15658" width="9.42578125" style="1" hidden="1"/>
    <col min="15659" max="15659" width="10.42578125" style="1" hidden="1"/>
    <col min="15660" max="15660" width="28.140625" style="1" hidden="1"/>
    <col min="15661" max="15866" width="9.140625" style="1" hidden="1"/>
    <col min="15867" max="15867" width="3.28515625" style="1" hidden="1"/>
    <col min="15868" max="15868" width="12" style="1" hidden="1"/>
    <col min="15869" max="15869" width="22.5703125" style="1" hidden="1"/>
    <col min="15870" max="15870" width="8.5703125" style="1" hidden="1"/>
    <col min="15871" max="15871" width="44.42578125" style="1" hidden="1"/>
    <col min="15872" max="15878" width="7.7109375" style="1" hidden="1"/>
    <col min="15879" max="15879" width="8.42578125" style="1" hidden="1"/>
    <col min="15880" max="15880" width="12.5703125" style="1" hidden="1"/>
    <col min="15881" max="15881" width="19.28515625" style="1" hidden="1"/>
    <col min="15882" max="15885" width="3.28515625" style="1" hidden="1"/>
    <col min="15886" max="15886" width="10" style="1" hidden="1"/>
    <col min="15887" max="15887" width="12.7109375" style="1" hidden="1"/>
    <col min="15888" max="15891" width="3.28515625" style="1" hidden="1"/>
    <col min="15892" max="15892" width="57.140625" style="1" hidden="1"/>
    <col min="15893" max="15906" width="0" style="1" hidden="1"/>
    <col min="15907" max="15907" width="12.7109375" style="1" hidden="1"/>
    <col min="15908" max="15908" width="10.85546875" style="1" hidden="1"/>
    <col min="15909" max="15909" width="6.140625" style="1" hidden="1"/>
    <col min="15910" max="15910" width="45.85546875" style="1" hidden="1"/>
    <col min="15911" max="15911" width="9.42578125" style="1" hidden="1"/>
    <col min="15912" max="15912" width="9.85546875" style="1" hidden="1"/>
    <col min="15913" max="15913" width="8" style="1" hidden="1"/>
    <col min="15914" max="15914" width="9.42578125" style="1" hidden="1"/>
    <col min="15915" max="15915" width="10.42578125" style="1" hidden="1"/>
    <col min="15916" max="15916" width="28.140625" style="1" hidden="1"/>
    <col min="15917" max="16122" width="9.140625" style="1" hidden="1"/>
    <col min="16123" max="16123" width="3.28515625" style="1" hidden="1"/>
    <col min="16124" max="16124" width="12" style="1" hidden="1"/>
    <col min="16125" max="16125" width="22.5703125" style="1" hidden="1"/>
    <col min="16126" max="16126" width="8.5703125" style="1" hidden="1"/>
    <col min="16127" max="16127" width="44.42578125" style="1" hidden="1"/>
    <col min="16128" max="16134" width="7.7109375" style="1" hidden="1"/>
    <col min="16135" max="16135" width="8.42578125" style="1" hidden="1"/>
    <col min="16136" max="16136" width="12.5703125" style="1" hidden="1"/>
    <col min="16137" max="16137" width="19.28515625" style="1" hidden="1"/>
    <col min="16138" max="16141" width="3.28515625" style="1" hidden="1"/>
    <col min="16142" max="16142" width="10" style="1" hidden="1"/>
    <col min="16143" max="16143" width="12.7109375" style="1" hidden="1"/>
    <col min="16144" max="16147" width="3.28515625" style="1" hidden="1"/>
    <col min="16148" max="16148" width="57.140625" style="1" hidden="1"/>
    <col min="16149" max="16162" width="0" style="1" hidden="1"/>
    <col min="16163" max="16163" width="12.7109375" style="1" hidden="1"/>
    <col min="16164" max="16164" width="10.85546875" style="1" hidden="1"/>
    <col min="16165" max="16165" width="6.140625" style="1" hidden="1"/>
    <col min="16166" max="16166" width="45.85546875" style="1" hidden="1"/>
    <col min="16167" max="16167" width="9.42578125" style="1" hidden="1"/>
    <col min="16168" max="16168" width="9.85546875" style="1" hidden="1"/>
    <col min="16169" max="16169" width="8" style="1" hidden="1"/>
    <col min="16170" max="16170" width="9.42578125" style="1" hidden="1"/>
    <col min="16171" max="16171" width="10.42578125" style="1" hidden="1"/>
    <col min="16172" max="16172" width="28.140625" style="1" hidden="1"/>
    <col min="16173" max="16379" width="9.140625" style="1" hidden="1"/>
    <col min="16380" max="16380" width="0" style="1" hidden="1"/>
    <col min="16381" max="16384" width="9.140625" style="1" hidden="1"/>
  </cols>
  <sheetData>
    <row r="1" spans="1:37" s="11" customFormat="1" ht="6" customHeight="1" x14ac:dyDescent="0.25">
      <c r="P1" s="12"/>
      <c r="Q1" s="12"/>
      <c r="R1" s="12"/>
      <c r="S1" s="12"/>
      <c r="U1" s="12"/>
      <c r="W1" s="12"/>
      <c r="X1" s="12"/>
      <c r="Y1" s="12"/>
      <c r="Z1" s="12"/>
      <c r="AA1" s="12"/>
      <c r="AD1" s="12"/>
      <c r="AE1" s="12"/>
      <c r="AF1" s="12"/>
      <c r="AG1" s="12"/>
      <c r="AK1" s="12"/>
    </row>
    <row r="6" spans="1:37" customFormat="1" ht="24.75" x14ac:dyDescent="0.5">
      <c r="A6" s="8"/>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customFormat="1" ht="24.75" x14ac:dyDescent="0.5">
      <c r="A7" s="8"/>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ht="24.75" x14ac:dyDescent="0.5">
      <c r="C8" s="296" t="s">
        <v>516</v>
      </c>
      <c r="D8" s="296"/>
      <c r="E8" s="296"/>
      <c r="F8" s="296"/>
      <c r="G8" s="296"/>
      <c r="H8" s="296"/>
      <c r="I8" s="296"/>
      <c r="J8" s="296"/>
      <c r="K8" s="296"/>
      <c r="L8" s="296"/>
      <c r="M8" s="296"/>
      <c r="N8" s="296"/>
      <c r="O8" s="296"/>
      <c r="P8" s="296"/>
      <c r="Q8" s="296"/>
      <c r="R8" s="296"/>
      <c r="S8" s="296"/>
      <c r="T8" s="296"/>
      <c r="U8" s="296"/>
      <c r="V8" s="296"/>
      <c r="W8" s="296"/>
      <c r="X8" s="296"/>
      <c r="Y8" s="296"/>
      <c r="Z8" s="10"/>
      <c r="AA8" s="10"/>
      <c r="AB8" s="10"/>
      <c r="AC8" s="10"/>
      <c r="AD8" s="10"/>
      <c r="AE8" s="10"/>
      <c r="AF8" s="10"/>
      <c r="AG8" s="10"/>
      <c r="AH8" s="10"/>
      <c r="AI8" s="10"/>
      <c r="AJ8" s="10"/>
      <c r="AK8" s="10"/>
    </row>
    <row r="12" spans="1:37" ht="12.75" customHeight="1" x14ac:dyDescent="0.25">
      <c r="D12" s="294" t="s">
        <v>517</v>
      </c>
      <c r="E12" s="294"/>
      <c r="F12" s="294"/>
      <c r="G12" s="294"/>
      <c r="H12" s="294"/>
      <c r="K12" s="295"/>
      <c r="L12" s="295"/>
      <c r="M12" s="295"/>
      <c r="N12" s="295"/>
      <c r="O12" s="295"/>
    </row>
    <row r="13" spans="1:37" x14ac:dyDescent="0.25">
      <c r="F13" s="2"/>
      <c r="G13" s="2"/>
      <c r="H13" s="2"/>
      <c r="T13" s="2"/>
    </row>
    <row r="14" spans="1:37" ht="20.100000000000001" customHeight="1" x14ac:dyDescent="0.25">
      <c r="D14" s="20" t="s">
        <v>518</v>
      </c>
      <c r="E14" s="20" t="s">
        <v>3</v>
      </c>
      <c r="F14" s="20" t="s">
        <v>5</v>
      </c>
      <c r="G14" s="20" t="s">
        <v>519</v>
      </c>
      <c r="H14" s="20" t="s">
        <v>520</v>
      </c>
      <c r="T14" s="2"/>
    </row>
    <row r="15" spans="1:37" ht="20.100000000000001" customHeight="1" x14ac:dyDescent="0.25">
      <c r="D15" s="18">
        <f>'Determinación riesgos'!G42</f>
        <v>0</v>
      </c>
      <c r="E15" s="38">
        <f>'Determinación riesgos'!O42</f>
        <v>0</v>
      </c>
      <c r="F15" s="38">
        <f>'Determinación riesgos'!P42</f>
        <v>0</v>
      </c>
      <c r="G15" s="38" t="e">
        <f>'Determinación riesgos'!J42</f>
        <v>#N/A</v>
      </c>
      <c r="H15" s="19" t="e">
        <f>+IF(G15=$K$20,$K$20,IF(G15=$K$19,$K$19,IF(G15=$K$18,$K$18,$K$17)))</f>
        <v>#N/A</v>
      </c>
      <c r="T15" s="2"/>
    </row>
    <row r="16" spans="1:37" ht="20.100000000000001" customHeight="1" x14ac:dyDescent="0.25">
      <c r="D16" s="18">
        <f>'Determinación riesgos'!G43</f>
        <v>0</v>
      </c>
      <c r="E16" s="38">
        <f>'Determinación riesgos'!O43</f>
        <v>0</v>
      </c>
      <c r="F16" s="38">
        <f>'Determinación riesgos'!P43</f>
        <v>0</v>
      </c>
      <c r="G16" s="38" t="e">
        <f>'Determinación riesgos'!J43</f>
        <v>#N/A</v>
      </c>
      <c r="H16" s="19" t="e">
        <f>+IF(G16=$K$20,$K$20,IF(G16=$K$19,$K$19,IF(G16=$K$18,$K$18,$K$17)))</f>
        <v>#N/A</v>
      </c>
      <c r="T16" s="2"/>
    </row>
    <row r="17" spans="4:20" ht="20.100000000000001" customHeight="1" x14ac:dyDescent="0.25">
      <c r="D17" s="306">
        <f>'Determinación riesgos'!G44</f>
        <v>0</v>
      </c>
      <c r="E17" s="38">
        <f>'Determinación riesgos'!O44</f>
        <v>0</v>
      </c>
      <c r="F17" s="38">
        <f>'Determinación riesgos'!P44</f>
        <v>0</v>
      </c>
      <c r="G17" s="38" t="e">
        <f>'Determinación riesgos'!J44</f>
        <v>#N/A</v>
      </c>
      <c r="H17" s="19" t="e">
        <f>+IF(G17=$K$20,$K$20,IF(G17=$K$19,$K$19,IF(G17=$K$18,$K$18,$K$17)))</f>
        <v>#N/A</v>
      </c>
      <c r="K17" s="13" t="s">
        <v>521</v>
      </c>
      <c r="P17" s="1"/>
      <c r="T17" s="2"/>
    </row>
    <row r="18" spans="4:20" ht="20.100000000000001" customHeight="1" x14ac:dyDescent="0.25">
      <c r="D18" s="306">
        <f>'Determinación riesgos'!G45</f>
        <v>0</v>
      </c>
      <c r="E18" s="38">
        <f>'Determinación riesgos'!O45</f>
        <v>0</v>
      </c>
      <c r="F18" s="38">
        <f>'Determinación riesgos'!P45</f>
        <v>0</v>
      </c>
      <c r="G18" s="38" t="e">
        <f>'Determinación riesgos'!J45</f>
        <v>#N/A</v>
      </c>
      <c r="H18" s="19" t="e">
        <f>+IF(G18=$K$20,$K$20,IF(G18=$K$19,$K$19,IF(G18=$K$18,$K$18,$K$17)))</f>
        <v>#N/A</v>
      </c>
      <c r="K18" s="40" t="s">
        <v>522</v>
      </c>
      <c r="P18" s="1"/>
      <c r="T18" s="2"/>
    </row>
    <row r="19" spans="4:20" ht="20.100000000000001" customHeight="1" x14ac:dyDescent="0.25">
      <c r="D19" s="306">
        <f>'Determinación riesgos'!G46</f>
        <v>0</v>
      </c>
      <c r="E19" s="38">
        <f>'Determinación riesgos'!O46</f>
        <v>0</v>
      </c>
      <c r="F19" s="38">
        <f>'Determinación riesgos'!P46</f>
        <v>0</v>
      </c>
      <c r="G19" s="38" t="e">
        <f>'Determinación riesgos'!J46</f>
        <v>#N/A</v>
      </c>
      <c r="H19" s="19" t="e">
        <f>+IF(G19=$K$20,$K$20,IF(G19=$K$19,$K$19,IF(G19=$K$18,$K$18,$K$17)))</f>
        <v>#N/A</v>
      </c>
      <c r="K19" s="39" t="s">
        <v>523</v>
      </c>
      <c r="P19" s="1"/>
      <c r="T19" s="2"/>
    </row>
    <row r="20" spans="4:20" ht="20.100000000000001" customHeight="1" x14ac:dyDescent="0.25">
      <c r="D20" s="306">
        <f>'Determinación riesgos'!G47</f>
        <v>0</v>
      </c>
      <c r="E20" s="38">
        <f>'Determinación riesgos'!O47</f>
        <v>0</v>
      </c>
      <c r="F20" s="38">
        <f>'Determinación riesgos'!P47</f>
        <v>0</v>
      </c>
      <c r="G20" s="38" t="e">
        <f>'Determinación riesgos'!J47</f>
        <v>#N/A</v>
      </c>
      <c r="H20" s="19" t="e">
        <f>+IF(G20=$K$20,$K$20,IF(G20=$K$19,$K$19,IF(G20=$K$18,$K$18,$K$17)))</f>
        <v>#N/A</v>
      </c>
      <c r="K20" s="14" t="s">
        <v>524</v>
      </c>
      <c r="P20" s="1"/>
      <c r="T20" s="2"/>
    </row>
    <row r="21" spans="4:20" ht="20.100000000000001" customHeight="1" x14ac:dyDescent="0.25">
      <c r="D21" s="306">
        <f>'Determinación riesgos'!G48</f>
        <v>0</v>
      </c>
      <c r="E21" s="38">
        <f>'Determinación riesgos'!O48</f>
        <v>0</v>
      </c>
      <c r="F21" s="38">
        <f>'Determinación riesgos'!P48</f>
        <v>0</v>
      </c>
      <c r="G21" s="38" t="e">
        <f>'Determinación riesgos'!J48</f>
        <v>#N/A</v>
      </c>
      <c r="H21" s="19" t="e">
        <f>+IF(G21=$K$20,$K$20,IF(G21=$K$19,$K$19,IF(G21=$K$18,$K$18,$K$17)))</f>
        <v>#N/A</v>
      </c>
      <c r="M21" s="17"/>
      <c r="P21" s="1"/>
      <c r="T21" s="2"/>
    </row>
    <row r="22" spans="4:20" ht="20.100000000000001" customHeight="1" x14ac:dyDescent="0.25">
      <c r="D22" s="306">
        <f>'Determinación riesgos'!G49</f>
        <v>0</v>
      </c>
      <c r="E22" s="38">
        <f>'Determinación riesgos'!O49</f>
        <v>0</v>
      </c>
      <c r="F22" s="38">
        <f>'Determinación riesgos'!P49</f>
        <v>0</v>
      </c>
      <c r="G22" s="38" t="e">
        <f>'Determinación riesgos'!J49</f>
        <v>#N/A</v>
      </c>
      <c r="H22" s="19" t="e">
        <f>+IF(G22=$K$20,$K$20,IF(G22=$K$19,$K$19,IF(G22=$K$18,$K$18,$K$17)))</f>
        <v>#N/A</v>
      </c>
      <c r="N22" s="13" t="s">
        <v>521</v>
      </c>
      <c r="O22" s="40" t="s">
        <v>522</v>
      </c>
      <c r="P22" s="39" t="s">
        <v>523</v>
      </c>
      <c r="Q22" s="14" t="s">
        <v>524</v>
      </c>
      <c r="T22" s="2"/>
    </row>
    <row r="23" spans="4:20" ht="20.100000000000001" customHeight="1" x14ac:dyDescent="0.25">
      <c r="D23" s="306">
        <f>'Determinación riesgos'!G50</f>
        <v>0</v>
      </c>
      <c r="E23" s="38">
        <f>'Determinación riesgos'!O50</f>
        <v>0</v>
      </c>
      <c r="F23" s="38">
        <f>'Determinación riesgos'!P50</f>
        <v>0</v>
      </c>
      <c r="G23" s="38" t="e">
        <f>'Determinación riesgos'!J50</f>
        <v>#N/A</v>
      </c>
      <c r="H23" s="19" t="e">
        <f>+IF(G23=$K$20,$K$20,IF(G23=$K$19,$K$19,IF(G23=$K$18,$K$18,$K$17)))</f>
        <v>#N/A</v>
      </c>
      <c r="M23" s="20" t="s">
        <v>3</v>
      </c>
      <c r="N23" s="1" t="s">
        <v>606</v>
      </c>
    </row>
    <row r="24" spans="4:20" ht="20.100000000000001" customHeight="1" x14ac:dyDescent="0.25">
      <c r="D24" s="306">
        <f>'Determinación riesgos'!G51</f>
        <v>0</v>
      </c>
      <c r="E24" s="38">
        <f>'Determinación riesgos'!O51</f>
        <v>0</v>
      </c>
      <c r="F24" s="38">
        <f>'Determinación riesgos'!P51</f>
        <v>0</v>
      </c>
      <c r="G24" s="38" t="e">
        <f>'Determinación riesgos'!J51</f>
        <v>#N/A</v>
      </c>
      <c r="H24" s="19" t="e">
        <f>+IF(G24=$K$20,$K$20,IF(G24=$K$19,$K$19,IF(G24=$K$18,$K$18,$K$17)))</f>
        <v>#N/A</v>
      </c>
      <c r="M24" s="20" t="s">
        <v>5</v>
      </c>
      <c r="N24" s="1" t="s">
        <v>607</v>
      </c>
    </row>
    <row r="25" spans="4:20" ht="20.100000000000001" customHeight="1" x14ac:dyDescent="0.25">
      <c r="D25" s="306">
        <f>'Determinación riesgos'!G52</f>
        <v>0</v>
      </c>
      <c r="E25" s="38">
        <f>'Determinación riesgos'!O52</f>
        <v>0</v>
      </c>
      <c r="F25" s="38">
        <f>'Determinación riesgos'!P52</f>
        <v>0</v>
      </c>
      <c r="G25" s="38" t="e">
        <f>'Determinación riesgos'!J52</f>
        <v>#N/A</v>
      </c>
      <c r="H25" s="19" t="e">
        <f>+IF(G25=$K$20,$K$20,IF(G25=$K$19,$K$19,IF(G25=$K$18,$K$18,$K$17)))</f>
        <v>#N/A</v>
      </c>
    </row>
    <row r="26" spans="4:20" ht="20.100000000000001" customHeight="1" x14ac:dyDescent="0.25">
      <c r="D26" s="18">
        <f>'Determinación riesgos'!G53</f>
        <v>0</v>
      </c>
      <c r="E26" s="38">
        <f>'Determinación riesgos'!O53</f>
        <v>0</v>
      </c>
      <c r="F26" s="38">
        <f>'Determinación riesgos'!P53</f>
        <v>0</v>
      </c>
      <c r="G26" s="38" t="e">
        <f>'Determinación riesgos'!J53</f>
        <v>#N/A</v>
      </c>
      <c r="H26" s="19" t="e">
        <f>+IF(G26=$K$20,$K$20,IF(G26=$K$19,$K$19,IF(G26=$K$18,$K$18,$K$17)))</f>
        <v>#N/A</v>
      </c>
    </row>
    <row r="27" spans="4:20" x14ac:dyDescent="0.25">
      <c r="D27" s="19">
        <f>'Determinación riesgos'!G54</f>
        <v>0</v>
      </c>
      <c r="E27" s="38">
        <f>'Determinación riesgos'!O54</f>
        <v>0</v>
      </c>
      <c r="F27" s="38">
        <f>'Determinación riesgos'!P54</f>
        <v>0</v>
      </c>
      <c r="G27" s="38" t="e">
        <f>'Determinación riesgos'!J54</f>
        <v>#N/A</v>
      </c>
      <c r="H27" s="19" t="e">
        <f>+IF(G27=$K$20,$K$20,IF(G27=$K$19,$K$19,IF(G27=$K$18,$K$18,$K$17)))</f>
        <v>#N/A</v>
      </c>
    </row>
    <row r="28" spans="4:20" ht="13.5" thickBot="1" x14ac:dyDescent="0.3"/>
    <row r="29" spans="4:20" x14ac:dyDescent="0.25">
      <c r="E29" s="4" t="s">
        <v>3</v>
      </c>
      <c r="F29" s="5" t="s">
        <v>525</v>
      </c>
      <c r="G29" s="4" t="s">
        <v>5</v>
      </c>
      <c r="H29" s="5" t="s">
        <v>525</v>
      </c>
    </row>
    <row r="30" spans="4:20" x14ac:dyDescent="0.25">
      <c r="E30" s="6" t="s">
        <v>14</v>
      </c>
      <c r="F30" s="28">
        <v>0.2</v>
      </c>
      <c r="G30" s="6" t="s">
        <v>15</v>
      </c>
      <c r="H30" s="30">
        <v>0.2</v>
      </c>
    </row>
    <row r="31" spans="4:20" x14ac:dyDescent="0.25">
      <c r="E31" s="6" t="s">
        <v>23</v>
      </c>
      <c r="F31" s="28">
        <v>0.4</v>
      </c>
      <c r="G31" s="6" t="s">
        <v>24</v>
      </c>
      <c r="H31" s="30">
        <v>0.4</v>
      </c>
    </row>
    <row r="32" spans="4:20" x14ac:dyDescent="0.25">
      <c r="E32" s="6" t="s">
        <v>31</v>
      </c>
      <c r="F32" s="28">
        <v>0.6</v>
      </c>
      <c r="G32" s="6" t="s">
        <v>32</v>
      </c>
      <c r="H32" s="30">
        <v>0.6</v>
      </c>
    </row>
    <row r="33" spans="5:8" x14ac:dyDescent="0.25">
      <c r="E33" s="6" t="s">
        <v>37</v>
      </c>
      <c r="F33" s="28">
        <v>0.8</v>
      </c>
      <c r="G33" s="6" t="s">
        <v>38</v>
      </c>
      <c r="H33" s="30">
        <v>0.8</v>
      </c>
    </row>
    <row r="34" spans="5:8" ht="13.5" thickBot="1" x14ac:dyDescent="0.3">
      <c r="E34" s="7" t="s">
        <v>42</v>
      </c>
      <c r="F34" s="29">
        <v>1</v>
      </c>
      <c r="G34" s="7" t="s">
        <v>43</v>
      </c>
      <c r="H34" s="31">
        <v>1</v>
      </c>
    </row>
  </sheetData>
  <mergeCells count="3">
    <mergeCell ref="D12:H12"/>
    <mergeCell ref="K12:O12"/>
    <mergeCell ref="C8:Y8"/>
  </mergeCells>
  <conditionalFormatting sqref="E14:F14">
    <cfRule type="cellIs" dxfId="17" priority="155" operator="equal">
      <formula>3</formula>
    </cfRule>
    <cfRule type="cellIs" dxfId="16" priority="156" operator="equal">
      <formula>2</formula>
    </cfRule>
    <cfRule type="cellIs" dxfId="15" priority="157" operator="equal">
      <formula>1</formula>
    </cfRule>
  </conditionalFormatting>
  <conditionalFormatting sqref="G14:H14">
    <cfRule type="cellIs" dxfId="14" priority="119" operator="equal">
      <formula>6</formula>
    </cfRule>
    <cfRule type="cellIs" dxfId="13" priority="120" operator="equal">
      <formula>5</formula>
    </cfRule>
    <cfRule type="cellIs" dxfId="12" priority="121" operator="equal">
      <formula>2</formula>
    </cfRule>
    <cfRule type="cellIs" dxfId="11" priority="122" operator="equal">
      <formula>3</formula>
    </cfRule>
    <cfRule type="cellIs" dxfId="10" priority="123" operator="equal">
      <formula>4</formula>
    </cfRule>
  </conditionalFormatting>
  <conditionalFormatting sqref="H29">
    <cfRule type="cellIs" dxfId="9" priority="124" operator="equal">
      <formula>3</formula>
    </cfRule>
    <cfRule type="cellIs" dxfId="8" priority="125" operator="equal">
      <formula>2</formula>
    </cfRule>
    <cfRule type="cellIs" dxfId="7" priority="126" operator="equal">
      <formula>1</formula>
    </cfRule>
  </conditionalFormatting>
  <conditionalFormatting sqref="M23:M24">
    <cfRule type="cellIs" dxfId="6" priority="5" operator="equal">
      <formula>3</formula>
    </cfRule>
    <cfRule type="cellIs" dxfId="5" priority="6" operator="equal">
      <formula>2</formula>
    </cfRule>
    <cfRule type="cellIs" dxfId="4" priority="7" operator="equal">
      <formula>1</formula>
    </cfRule>
  </conditionalFormatting>
  <conditionalFormatting sqref="H15:H27">
    <cfRule type="cellIs" dxfId="3" priority="158" operator="equal">
      <formula>$K$17</formula>
    </cfRule>
    <cfRule type="cellIs" dxfId="2" priority="159" operator="equal">
      <formula>$K$18</formula>
    </cfRule>
    <cfRule type="cellIs" dxfId="1" priority="160" stopIfTrue="1" operator="equal">
      <formula>$K$19</formula>
    </cfRule>
    <cfRule type="cellIs" dxfId="0" priority="161" operator="equal">
      <formula>$K$20</formula>
    </cfRule>
  </conditionalFormatting>
  <dataValidations disablePrompts="1" count="1">
    <dataValidation type="list" allowBlank="1" showInputMessage="1" showErrorMessage="1" sqref="M15:M16" xr:uid="{00000000-0002-0000-0600-000007000000}">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Portada</vt:lpstr>
      <vt:lpstr>Antes de Empezar</vt:lpstr>
      <vt:lpstr>Instrucciones</vt:lpstr>
      <vt:lpstr>Determinación riesgos</vt:lpstr>
      <vt:lpstr>Valoración riesgos</vt:lpstr>
      <vt:lpstr>Evaluación de Riesgos</vt:lpstr>
      <vt:lpstr>Listados</vt:lpstr>
      <vt:lpstr>Prioridad</vt:lpstr>
      <vt:lpstr>Entidades</vt:lpstr>
      <vt:lpstr>Impac</vt:lpstr>
      <vt:lpstr>Impacto</vt:lpstr>
      <vt:lpstr>Proba</vt:lpstr>
      <vt:lpstr>Probabilidad</vt:lpstr>
      <vt:lpstr>Riesgo1</vt:lpstr>
      <vt:lpstr>Riesgo2</vt:lpstr>
      <vt:lpstr>Riesgo3</vt:lpstr>
      <vt:lpstr>Riesgo4</vt:lpstr>
      <vt:lpstr>Riesgo5</vt:lpstr>
    </vt:vector>
  </TitlesOfParts>
  <Manager/>
  <Company>Ernst &amp; Young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Cifuentes Cruz</dc:creator>
  <cp:keywords/>
  <dc:description/>
  <cp:lastModifiedBy>Cristobal Mahecha Piernagorda</cp:lastModifiedBy>
  <cp:revision/>
  <dcterms:created xsi:type="dcterms:W3CDTF">2016-05-11T16:08:08Z</dcterms:created>
  <dcterms:modified xsi:type="dcterms:W3CDTF">2024-07-09T16:25:42Z</dcterms:modified>
  <cp:category/>
  <cp:contentStatus/>
</cp:coreProperties>
</file>